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32" activeTab="4"/>
  </bookViews>
  <sheets>
    <sheet name="12月菜單" sheetId="24" r:id="rId1"/>
    <sheet name="1201-1203" sheetId="11" r:id="rId2"/>
    <sheet name="1206-1210" sheetId="20" r:id="rId3"/>
    <sheet name="1213-1217" sheetId="21" r:id="rId4"/>
    <sheet name="1220-1224" sheetId="22" r:id="rId5"/>
    <sheet name="1227-1230" sheetId="25" r:id="rId6"/>
  </sheets>
  <externalReferences>
    <externalReference r:id="rId7"/>
    <externalReference r:id="rId8"/>
  </externalReferences>
  <definedNames>
    <definedName name="_xlnm.Print_Area" localSheetId="0">'12月菜單'!$B$1:$K$28</definedName>
    <definedName name="特殊">[1]特殊石材!$A$1:$C$65536</definedName>
  </definedNames>
  <calcPr calcId="162913"/>
</workbook>
</file>

<file path=xl/calcChain.xml><?xml version="1.0" encoding="utf-8"?>
<calcChain xmlns="http://schemas.openxmlformats.org/spreadsheetml/2006/main">
  <c r="K17" i="25" l="1"/>
  <c r="K18" i="25"/>
  <c r="K19" i="25"/>
  <c r="K20" i="25"/>
  <c r="K16" i="25"/>
  <c r="Y17" i="22"/>
  <c r="Y16" i="22"/>
  <c r="Y23" i="22"/>
  <c r="Y24" i="22"/>
  <c r="AJ9" i="21"/>
  <c r="AF9" i="21"/>
  <c r="AF10" i="21"/>
  <c r="AF8" i="21"/>
  <c r="AI8" i="21" s="1"/>
  <c r="R11" i="21"/>
  <c r="U11" i="21" s="1"/>
  <c r="K19" i="21"/>
  <c r="N19" i="21" s="1"/>
  <c r="Y23" i="11"/>
  <c r="D23" i="20"/>
  <c r="Y9" i="20"/>
  <c r="Y10" i="20"/>
  <c r="AC10" i="20" s="1"/>
  <c r="Y11" i="20"/>
  <c r="AC11" i="20" s="1"/>
  <c r="Y8" i="20"/>
  <c r="R7" i="20"/>
  <c r="R8" i="20"/>
  <c r="R9" i="20"/>
  <c r="R10" i="20"/>
  <c r="R11" i="20"/>
  <c r="U11" i="20" s="1"/>
  <c r="R6" i="20"/>
  <c r="AF26" i="22" l="1"/>
  <c r="AF27" i="22"/>
  <c r="AF28" i="22"/>
  <c r="AF29" i="22"/>
  <c r="K9" i="22"/>
  <c r="N9" i="22" s="1"/>
  <c r="K10" i="22"/>
  <c r="O10" i="22" s="1"/>
  <c r="AB16" i="22"/>
  <c r="Y9" i="22"/>
  <c r="AC9" i="22" s="1"/>
  <c r="Y8" i="22"/>
  <c r="AB8" i="22" s="1"/>
  <c r="Y28" i="11" l="1"/>
  <c r="Y26" i="11"/>
  <c r="AC26" i="11" s="1"/>
  <c r="Y27" i="11"/>
  <c r="AB27" i="11" s="1"/>
  <c r="V8" i="20"/>
  <c r="V7" i="20"/>
  <c r="Y26" i="20"/>
  <c r="Y27" i="20"/>
  <c r="AC27" i="20" s="1"/>
  <c r="Y25" i="20"/>
  <c r="AB25" i="20" s="1"/>
  <c r="AJ17" i="21"/>
  <c r="AJ18" i="21"/>
  <c r="AJ16" i="21"/>
  <c r="N27" i="21"/>
  <c r="G16" i="21"/>
  <c r="B16" i="21"/>
  <c r="D9" i="22"/>
  <c r="D10" i="22"/>
  <c r="K26" i="22"/>
  <c r="N26" i="22" s="1"/>
  <c r="K27" i="22"/>
  <c r="N27" i="22" s="1"/>
  <c r="K28" i="22"/>
  <c r="O28" i="22" s="1"/>
  <c r="K29" i="22"/>
  <c r="O29" i="22" s="1"/>
  <c r="R7" i="22"/>
  <c r="U7" i="22" s="1"/>
  <c r="R8" i="22"/>
  <c r="V8" i="22" s="1"/>
  <c r="R9" i="22"/>
  <c r="V9" i="22" s="1"/>
  <c r="R10" i="22"/>
  <c r="V10" i="22" s="1"/>
  <c r="R11" i="22"/>
  <c r="V11" i="22" s="1"/>
  <c r="R12" i="22"/>
  <c r="V12" i="22" s="1"/>
  <c r="AI29" i="22"/>
  <c r="AH28" i="22"/>
  <c r="AH27" i="22"/>
  <c r="AH26" i="22"/>
  <c r="H26" i="25"/>
  <c r="K26" i="25"/>
  <c r="M26" i="25" s="1"/>
  <c r="K27" i="25"/>
  <c r="N27" i="25" s="1"/>
  <c r="K28" i="25"/>
  <c r="M28" i="25" s="1"/>
  <c r="K29" i="25"/>
  <c r="O29" i="25" s="1"/>
  <c r="R7" i="25"/>
  <c r="U7" i="25" s="1"/>
  <c r="R8" i="25"/>
  <c r="R9" i="25"/>
  <c r="R10" i="25"/>
  <c r="R11" i="25"/>
  <c r="R6" i="25"/>
  <c r="AB8" i="25"/>
  <c r="Y26" i="25" l="1"/>
  <c r="AC26" i="25" s="1"/>
  <c r="Y17" i="25"/>
  <c r="AA17" i="25" s="1"/>
  <c r="Y18" i="25"/>
  <c r="Y25" i="25"/>
  <c r="AB25" i="25" s="1"/>
  <c r="Y22" i="25"/>
  <c r="Y16" i="25"/>
  <c r="K25" i="25"/>
  <c r="K22" i="25"/>
  <c r="K9" i="25"/>
  <c r="K8" i="25"/>
  <c r="D25" i="25"/>
  <c r="H25" i="25" s="1"/>
  <c r="D22" i="25"/>
  <c r="D17" i="25"/>
  <c r="G17" i="25" s="1"/>
  <c r="D18" i="25"/>
  <c r="H18" i="25" s="1"/>
  <c r="D16" i="25"/>
  <c r="G16" i="25" s="1"/>
  <c r="D9" i="25"/>
  <c r="D10" i="25"/>
  <c r="D8" i="25"/>
  <c r="AF25" i="22"/>
  <c r="AJ25" i="22" s="1"/>
  <c r="AF22" i="22"/>
  <c r="AF17" i="22"/>
  <c r="AJ17" i="22" s="1"/>
  <c r="AF18" i="22"/>
  <c r="AJ18" i="22" s="1"/>
  <c r="AF16" i="22"/>
  <c r="AJ16" i="22" s="1"/>
  <c r="AF9" i="22"/>
  <c r="AI9" i="22" s="1"/>
  <c r="AF10" i="22"/>
  <c r="AF8" i="22"/>
  <c r="Y26" i="22"/>
  <c r="Y27" i="22"/>
  <c r="Y25" i="22"/>
  <c r="AB25" i="22" s="1"/>
  <c r="Y22" i="22"/>
  <c r="R22" i="22"/>
  <c r="R6" i="22"/>
  <c r="K25" i="22"/>
  <c r="K22" i="22"/>
  <c r="K17" i="22"/>
  <c r="M17" i="22" s="1"/>
  <c r="K16" i="22"/>
  <c r="N16" i="22" s="1"/>
  <c r="K8" i="22"/>
  <c r="N8" i="22" s="1"/>
  <c r="D26" i="22"/>
  <c r="H26" i="22" s="1"/>
  <c r="D27" i="22"/>
  <c r="H27" i="22" s="1"/>
  <c r="D28" i="22"/>
  <c r="H28" i="22" s="1"/>
  <c r="D29" i="22"/>
  <c r="H29" i="22" s="1"/>
  <c r="D25" i="22"/>
  <c r="F25" i="22" s="1"/>
  <c r="D23" i="22"/>
  <c r="D22" i="22"/>
  <c r="D17" i="22"/>
  <c r="D18" i="22"/>
  <c r="H18" i="22" s="1"/>
  <c r="D16" i="22"/>
  <c r="G16" i="22" s="1"/>
  <c r="D8" i="22"/>
  <c r="AF22" i="21"/>
  <c r="AF26" i="21"/>
  <c r="AF27" i="21"/>
  <c r="AH27" i="21" s="1"/>
  <c r="AF28" i="21"/>
  <c r="AH28" i="21" s="1"/>
  <c r="AF25" i="21"/>
  <c r="AF19" i="21"/>
  <c r="AI19" i="21" s="1"/>
  <c r="AF17" i="21"/>
  <c r="AF18" i="21"/>
  <c r="AF16" i="21"/>
  <c r="Y26" i="21"/>
  <c r="AA26" i="21" s="1"/>
  <c r="Y25" i="21"/>
  <c r="Y22" i="21"/>
  <c r="Y16" i="21"/>
  <c r="R26" i="21"/>
  <c r="R27" i="21"/>
  <c r="U27" i="21" s="1"/>
  <c r="R25" i="21"/>
  <c r="V25" i="21" s="1"/>
  <c r="R22" i="21"/>
  <c r="V22" i="21" s="1"/>
  <c r="R7" i="21"/>
  <c r="U7" i="21" s="1"/>
  <c r="R8" i="21"/>
  <c r="V8" i="21" s="1"/>
  <c r="R9" i="21"/>
  <c r="R10" i="21"/>
  <c r="U10" i="21" s="1"/>
  <c r="R6" i="21"/>
  <c r="K25" i="21"/>
  <c r="K22" i="21"/>
  <c r="K17" i="21"/>
  <c r="K18" i="21"/>
  <c r="K16" i="21"/>
  <c r="O16" i="21" s="1"/>
  <c r="K9" i="21"/>
  <c r="O9" i="21" s="1"/>
  <c r="K10" i="21"/>
  <c r="O10" i="21" s="1"/>
  <c r="K8" i="21"/>
  <c r="N8" i="21" s="1"/>
  <c r="D25" i="21"/>
  <c r="D26" i="21"/>
  <c r="H26" i="21" s="1"/>
  <c r="D27" i="21"/>
  <c r="H27" i="21" s="1"/>
  <c r="D28" i="21"/>
  <c r="H28" i="21" s="1"/>
  <c r="D29" i="21"/>
  <c r="H29" i="21" s="1"/>
  <c r="D24" i="21"/>
  <c r="D22" i="21"/>
  <c r="D17" i="21"/>
  <c r="D18" i="21"/>
  <c r="D9" i="21"/>
  <c r="F9" i="21" s="1"/>
  <c r="D33" i="21" s="1"/>
  <c r="D8" i="21"/>
  <c r="G8" i="21" s="1"/>
  <c r="AF26" i="20"/>
  <c r="AF25" i="20"/>
  <c r="AI25" i="20" s="1"/>
  <c r="AF22" i="20"/>
  <c r="AF17" i="20"/>
  <c r="AF18" i="20"/>
  <c r="AF16" i="20"/>
  <c r="AH16" i="20" s="1"/>
  <c r="AF9" i="20"/>
  <c r="AF10" i="20"/>
  <c r="AF8" i="20"/>
  <c r="AI8" i="20" s="1"/>
  <c r="Y22" i="20"/>
  <c r="Y17" i="20"/>
  <c r="AC17" i="20" s="1"/>
  <c r="Y18" i="20"/>
  <c r="Y19" i="20"/>
  <c r="AB19" i="20" s="1"/>
  <c r="Y16" i="20"/>
  <c r="AC16" i="20" s="1"/>
  <c r="AC9" i="20"/>
  <c r="AB8" i="20"/>
  <c r="R26" i="20"/>
  <c r="T26" i="20" s="1"/>
  <c r="R27" i="20"/>
  <c r="T27" i="20" s="1"/>
  <c r="R28" i="20"/>
  <c r="V28" i="20" s="1"/>
  <c r="R25" i="20"/>
  <c r="U25" i="20" s="1"/>
  <c r="K26" i="20"/>
  <c r="O26" i="20" s="1"/>
  <c r="K27" i="20"/>
  <c r="O27" i="20" s="1"/>
  <c r="K25" i="20"/>
  <c r="O25" i="20" s="1"/>
  <c r="K22" i="20"/>
  <c r="K17" i="20"/>
  <c r="M17" i="20" s="1"/>
  <c r="K18" i="20"/>
  <c r="K16" i="20"/>
  <c r="K9" i="20"/>
  <c r="N9" i="20" s="1"/>
  <c r="K8" i="20"/>
  <c r="N8" i="20" s="1"/>
  <c r="D25" i="20"/>
  <c r="G25" i="20" s="1"/>
  <c r="D22" i="20"/>
  <c r="D17" i="20"/>
  <c r="D18" i="20"/>
  <c r="D19" i="20"/>
  <c r="G19" i="20" s="1"/>
  <c r="D16" i="20"/>
  <c r="F16" i="20" s="1"/>
  <c r="D9" i="20"/>
  <c r="G9" i="20" s="1"/>
  <c r="D10" i="20"/>
  <c r="D11" i="20"/>
  <c r="H11" i="20" s="1"/>
  <c r="D8" i="20"/>
  <c r="G8" i="20" s="1"/>
  <c r="AF25" i="11"/>
  <c r="AH25" i="11" s="1"/>
  <c r="AF22" i="11"/>
  <c r="AF18" i="11"/>
  <c r="AF19" i="11"/>
  <c r="AF16" i="11"/>
  <c r="AI16" i="11" s="1"/>
  <c r="AF9" i="11"/>
  <c r="AI9" i="11" s="1"/>
  <c r="AF8" i="11"/>
  <c r="AI8" i="11" s="1"/>
  <c r="Y25" i="11"/>
  <c r="AC25" i="11" s="1"/>
  <c r="Y22" i="11"/>
  <c r="Y17" i="11"/>
  <c r="Y16" i="11"/>
  <c r="AB16" i="11" s="1"/>
  <c r="Y9" i="11"/>
  <c r="AB9" i="11" s="1"/>
  <c r="Y10" i="11"/>
  <c r="Y8" i="11"/>
  <c r="AB8" i="11" s="1"/>
  <c r="R7" i="11"/>
  <c r="U7" i="11" s="1"/>
  <c r="R8" i="11"/>
  <c r="V8" i="11" s="1"/>
  <c r="R9" i="11"/>
  <c r="V9" i="11" s="1"/>
  <c r="R10" i="11"/>
  <c r="V10" i="11" s="1"/>
  <c r="W25" i="25"/>
  <c r="W16" i="25"/>
  <c r="W8" i="25"/>
  <c r="W5" i="25"/>
  <c r="R6" i="11"/>
  <c r="P16" i="11"/>
  <c r="AF26" i="25" l="1"/>
  <c r="AH26" i="25" s="1"/>
  <c r="AF25" i="25"/>
  <c r="AH25" i="25" s="1"/>
  <c r="AJ27" i="22"/>
  <c r="AH26" i="21"/>
  <c r="AH25" i="21"/>
  <c r="AJ26" i="20" l="1"/>
  <c r="AJ17" i="20"/>
  <c r="V9" i="21" l="1"/>
  <c r="U6" i="21"/>
  <c r="R5" i="21"/>
  <c r="AF22" i="25" l="1"/>
  <c r="AF17" i="25"/>
  <c r="AI17" i="25" s="1"/>
  <c r="AF16" i="25"/>
  <c r="AI16" i="25" s="1"/>
  <c r="AF9" i="25"/>
  <c r="AF8" i="25"/>
  <c r="AC18" i="25"/>
  <c r="AB16" i="25"/>
  <c r="P16" i="25" l="1"/>
  <c r="O25" i="25"/>
  <c r="O18" i="25"/>
  <c r="M17" i="25"/>
  <c r="X30" i="22"/>
  <c r="AC26" i="22"/>
  <c r="AC27" i="22"/>
  <c r="O25" i="22"/>
  <c r="H23" i="22"/>
  <c r="B25" i="22"/>
  <c r="B16" i="22"/>
  <c r="B8" i="22"/>
  <c r="AB8" i="21"/>
  <c r="AB28" i="21"/>
  <c r="D26" i="20" l="1"/>
  <c r="AF10" i="11" l="1"/>
  <c r="AC25" i="21" l="1"/>
  <c r="Y17" i="21"/>
  <c r="AF18" i="25" l="1"/>
  <c r="AD16" i="25" l="1"/>
  <c r="O9" i="25" l="1"/>
  <c r="N8" i="25"/>
  <c r="H17" i="22"/>
  <c r="AF27" i="11" l="1"/>
  <c r="AJ19" i="11"/>
  <c r="AC10" i="11"/>
  <c r="K26" i="11"/>
  <c r="N26" i="11" s="1"/>
  <c r="K27" i="11"/>
  <c r="N27" i="11" s="1"/>
  <c r="K25" i="11"/>
  <c r="O25" i="11" s="1"/>
  <c r="K22" i="11"/>
  <c r="K17" i="11"/>
  <c r="K16" i="11"/>
  <c r="K9" i="11"/>
  <c r="K10" i="11"/>
  <c r="O10" i="11" s="1"/>
  <c r="K8" i="11"/>
  <c r="AJ10" i="20"/>
  <c r="O28" i="21"/>
  <c r="O29" i="21"/>
  <c r="N25" i="21"/>
  <c r="AJ10" i="21" l="1"/>
  <c r="AB16" i="21"/>
  <c r="H25" i="21"/>
  <c r="H17" i="21"/>
  <c r="H18" i="21"/>
  <c r="H9" i="25"/>
  <c r="V9" i="25"/>
  <c r="AI8" i="25"/>
  <c r="AC22" i="25"/>
  <c r="U6" i="25"/>
  <c r="V8" i="25"/>
  <c r="V10" i="25"/>
  <c r="V11" i="25"/>
  <c r="T5" i="25"/>
  <c r="O22" i="25"/>
  <c r="N16" i="25"/>
  <c r="H10" i="25"/>
  <c r="H12" i="25"/>
  <c r="H13" i="25"/>
  <c r="G8" i="25"/>
  <c r="AD25" i="25" l="1"/>
  <c r="AD8" i="25"/>
  <c r="AD5" i="25"/>
  <c r="I25" i="25"/>
  <c r="I16" i="25"/>
  <c r="I8" i="25"/>
  <c r="I5" i="25"/>
  <c r="B25" i="25" l="1"/>
  <c r="B16" i="25"/>
  <c r="B8" i="25"/>
  <c r="AG37" i="25"/>
  <c r="Z37" i="25"/>
  <c r="S37" i="25"/>
  <c r="L37" i="25"/>
  <c r="E37" i="25"/>
  <c r="AG36" i="25"/>
  <c r="Z36" i="25"/>
  <c r="S36" i="25"/>
  <c r="L36" i="25"/>
  <c r="E36" i="25"/>
  <c r="Y33" i="25"/>
  <c r="Z33" i="25" s="1"/>
  <c r="AG32" i="25"/>
  <c r="Z32" i="25"/>
  <c r="S32" i="25"/>
  <c r="L32" i="25"/>
  <c r="E32" i="25"/>
  <c r="K33" i="25"/>
  <c r="L33" i="25" s="1"/>
  <c r="AF33" i="25"/>
  <c r="AG33" i="25" s="1"/>
  <c r="AJ22" i="25"/>
  <c r="H22" i="25"/>
  <c r="AJ18" i="25"/>
  <c r="R35" i="25"/>
  <c r="S35" i="25" s="1"/>
  <c r="AJ9" i="25"/>
  <c r="R33" i="25"/>
  <c r="S33" i="25" s="1"/>
  <c r="K35" i="25"/>
  <c r="L35" i="25" s="1"/>
  <c r="AF34" i="25"/>
  <c r="AG34" i="25" s="1"/>
  <c r="K34" i="25"/>
  <c r="L34" i="25" s="1"/>
  <c r="R34" i="25"/>
  <c r="S34" i="25" s="1"/>
  <c r="AF35" i="25" l="1"/>
  <c r="AG35" i="25" s="1"/>
  <c r="AG38" i="25" s="1"/>
  <c r="K27" i="24" s="1"/>
  <c r="D33" i="25"/>
  <c r="E33" i="25" s="1"/>
  <c r="D34" i="25"/>
  <c r="E34" i="25" s="1"/>
  <c r="D35" i="25"/>
  <c r="E35" i="25" s="1"/>
  <c r="S38" i="25"/>
  <c r="K25" i="24" s="1"/>
  <c r="Y34" i="25"/>
  <c r="Z34" i="25" s="1"/>
  <c r="Y35" i="25"/>
  <c r="Z35" i="25" s="1"/>
  <c r="L38" i="25"/>
  <c r="K24" i="24" s="1"/>
  <c r="AB20" i="21"/>
  <c r="Z38" i="25" l="1"/>
  <c r="K26" i="24" s="1"/>
  <c r="E38" i="25"/>
  <c r="G25" i="11" l="1"/>
  <c r="H26" i="11"/>
  <c r="O17" i="11"/>
  <c r="O9" i="11"/>
  <c r="G16" i="11"/>
  <c r="H11" i="11"/>
  <c r="G8" i="11"/>
  <c r="H17" i="11"/>
  <c r="H9" i="11"/>
  <c r="AC26" i="20"/>
  <c r="V19" i="20"/>
  <c r="V20" i="20"/>
  <c r="T5" i="20"/>
  <c r="U6" i="11"/>
  <c r="T5" i="11"/>
  <c r="H17" i="20" l="1"/>
  <c r="H18" i="20"/>
  <c r="N16" i="20"/>
  <c r="AC19" i="21"/>
  <c r="O18" i="21"/>
  <c r="O17" i="21"/>
  <c r="G24" i="21"/>
  <c r="U25" i="22"/>
  <c r="AI8" i="22"/>
  <c r="V26" i="22"/>
  <c r="P25" i="22" l="1"/>
  <c r="V22" i="22" l="1"/>
  <c r="H10" i="22"/>
  <c r="AJ18" i="20" l="1"/>
  <c r="N16" i="11" l="1"/>
  <c r="N8" i="11"/>
  <c r="AD16" i="22" l="1"/>
  <c r="AJ18" i="11"/>
  <c r="B25" i="11"/>
  <c r="B16" i="11"/>
  <c r="B8" i="11"/>
  <c r="AJ22" i="21" l="1"/>
  <c r="G8" i="22" l="1"/>
  <c r="AC17" i="22"/>
  <c r="H9" i="22"/>
  <c r="AJ10" i="22"/>
  <c r="U6" i="22" l="1"/>
  <c r="Y33" i="21" l="1"/>
  <c r="R33" i="20"/>
  <c r="AJ9" i="20"/>
  <c r="U6" i="20"/>
  <c r="K33" i="20"/>
  <c r="H10" i="20"/>
  <c r="AF33" i="22"/>
  <c r="Y33" i="22"/>
  <c r="R33" i="22"/>
  <c r="K33" i="22"/>
  <c r="D33" i="22"/>
  <c r="AF33" i="21"/>
  <c r="R33" i="21"/>
  <c r="K33" i="21"/>
  <c r="Y33" i="20"/>
  <c r="D33" i="20"/>
  <c r="AJ22" i="22"/>
  <c r="AF35" i="22" s="1"/>
  <c r="AF34" i="22"/>
  <c r="AC22" i="22"/>
  <c r="V20" i="22"/>
  <c r="V19" i="22"/>
  <c r="V18" i="22"/>
  <c r="R34" i="22"/>
  <c r="O22" i="22"/>
  <c r="K34" i="22"/>
  <c r="H22" i="22"/>
  <c r="D34" i="22"/>
  <c r="AC22" i="21"/>
  <c r="V20" i="21"/>
  <c r="V19" i="21"/>
  <c r="V18" i="21"/>
  <c r="O22" i="21"/>
  <c r="H22" i="21"/>
  <c r="AJ22" i="20"/>
  <c r="AC22" i="20"/>
  <c r="O22" i="20"/>
  <c r="H22" i="20"/>
  <c r="I8" i="20"/>
  <c r="I16" i="20"/>
  <c r="I25" i="20"/>
  <c r="H22" i="11"/>
  <c r="H18" i="11"/>
  <c r="D34" i="11"/>
  <c r="E34" i="11" s="1"/>
  <c r="H10" i="11"/>
  <c r="D33" i="11"/>
  <c r="I8" i="11"/>
  <c r="I16" i="11"/>
  <c r="I25" i="11"/>
  <c r="E37" i="11"/>
  <c r="E36" i="11"/>
  <c r="E32" i="11"/>
  <c r="D35" i="11" l="1"/>
  <c r="E35" i="11" s="1"/>
  <c r="Y33" i="11"/>
  <c r="R33" i="11"/>
  <c r="Y34" i="22"/>
  <c r="R35" i="22"/>
  <c r="Y35" i="22"/>
  <c r="K35" i="22"/>
  <c r="D35" i="22"/>
  <c r="AF34" i="21"/>
  <c r="AF35" i="21"/>
  <c r="Y34" i="21"/>
  <c r="Y35" i="21"/>
  <c r="R35" i="21"/>
  <c r="R34" i="21"/>
  <c r="K35" i="21"/>
  <c r="K34" i="21"/>
  <c r="D35" i="21"/>
  <c r="D34" i="21"/>
  <c r="AF33" i="20"/>
  <c r="Y34" i="20"/>
  <c r="Y35" i="20"/>
  <c r="R34" i="20"/>
  <c r="D34" i="20"/>
  <c r="AF34" i="20"/>
  <c r="AF35" i="20"/>
  <c r="R35" i="20"/>
  <c r="K35" i="20"/>
  <c r="K34" i="20"/>
  <c r="D35" i="20"/>
  <c r="AF33" i="11"/>
  <c r="R34" i="11"/>
  <c r="R35" i="11"/>
  <c r="E33" i="11"/>
  <c r="K33" i="11"/>
  <c r="AJ22" i="11" l="1"/>
  <c r="AC22" i="11"/>
  <c r="O22" i="11"/>
  <c r="AF34" i="11" l="1"/>
  <c r="AF35" i="11"/>
  <c r="Y34" i="11"/>
  <c r="Y35" i="11"/>
  <c r="K35" i="11"/>
  <c r="K34" i="11"/>
  <c r="AD25" i="21" l="1"/>
  <c r="AD16" i="21"/>
  <c r="AD8" i="21"/>
  <c r="W25" i="21"/>
  <c r="W16" i="21"/>
  <c r="W8" i="21"/>
  <c r="P25" i="21"/>
  <c r="P16" i="21"/>
  <c r="I25" i="21"/>
  <c r="I16" i="21"/>
  <c r="I8" i="21"/>
  <c r="B25" i="21"/>
  <c r="B8" i="21"/>
  <c r="AD25" i="22"/>
  <c r="AD8" i="22"/>
  <c r="W25" i="22"/>
  <c r="W16" i="22"/>
  <c r="W8" i="22"/>
  <c r="I25" i="22"/>
  <c r="I16" i="22"/>
  <c r="I8" i="22"/>
  <c r="AD25" i="20" l="1"/>
  <c r="AD16" i="20"/>
  <c r="AD8" i="20"/>
  <c r="W25" i="20"/>
  <c r="W16" i="20"/>
  <c r="W8" i="20"/>
  <c r="P25" i="20"/>
  <c r="P16" i="20"/>
  <c r="B25" i="20"/>
  <c r="B16" i="20"/>
  <c r="B8" i="20"/>
  <c r="AD25" i="11"/>
  <c r="AD16" i="11"/>
  <c r="AD8" i="11"/>
  <c r="W25" i="11"/>
  <c r="W16" i="11"/>
  <c r="W8" i="11"/>
  <c r="K3" i="24" l="1"/>
  <c r="AG37" i="22" l="1"/>
  <c r="Z37" i="22"/>
  <c r="S37" i="22"/>
  <c r="L37" i="22"/>
  <c r="E37" i="22"/>
  <c r="AG37" i="21"/>
  <c r="Z37" i="21"/>
  <c r="S37" i="21"/>
  <c r="L37" i="21"/>
  <c r="E37" i="21"/>
  <c r="AG37" i="11"/>
  <c r="AG36" i="11"/>
  <c r="AG35" i="11"/>
  <c r="AG34" i="11"/>
  <c r="AG33" i="11"/>
  <c r="AG32" i="11"/>
  <c r="Z37" i="11"/>
  <c r="S37" i="11"/>
  <c r="L37" i="11"/>
  <c r="AG37" i="20"/>
  <c r="Z37" i="20"/>
  <c r="S37" i="20"/>
  <c r="L37" i="20"/>
  <c r="E37" i="20"/>
  <c r="AG38" i="11" l="1"/>
  <c r="K7" i="24" s="1"/>
  <c r="AG36" i="20"/>
  <c r="AG35" i="20"/>
  <c r="AG34" i="20"/>
  <c r="AG33" i="20"/>
  <c r="AG32" i="20"/>
  <c r="Z36" i="20"/>
  <c r="Z35" i="20"/>
  <c r="Z34" i="20"/>
  <c r="Z33" i="20"/>
  <c r="Z32" i="20"/>
  <c r="AG38" i="20" l="1"/>
  <c r="K12" i="24" s="1"/>
  <c r="Z38" i="20"/>
  <c r="K11" i="24" s="1"/>
  <c r="E38" i="11" l="1"/>
  <c r="AG34" i="22"/>
  <c r="L32" i="11" l="1"/>
  <c r="S32" i="11"/>
  <c r="Z32" i="11"/>
  <c r="L33" i="11"/>
  <c r="S33" i="11"/>
  <c r="Z33" i="11"/>
  <c r="L34" i="11"/>
  <c r="S34" i="11"/>
  <c r="Z34" i="11"/>
  <c r="L35" i="11"/>
  <c r="S35" i="11"/>
  <c r="Z35" i="11"/>
  <c r="L36" i="11"/>
  <c r="S36" i="11"/>
  <c r="Z36" i="11"/>
  <c r="E32" i="21"/>
  <c r="L32" i="21"/>
  <c r="S32" i="21"/>
  <c r="Z32" i="21"/>
  <c r="AG32" i="21"/>
  <c r="E33" i="21"/>
  <c r="L33" i="21"/>
  <c r="S33" i="21"/>
  <c r="Z33" i="21"/>
  <c r="AG33" i="21"/>
  <c r="E34" i="21"/>
  <c r="L34" i="21"/>
  <c r="S34" i="21"/>
  <c r="Z34" i="21"/>
  <c r="AG34" i="21"/>
  <c r="E35" i="21"/>
  <c r="L35" i="21"/>
  <c r="S35" i="21"/>
  <c r="Z35" i="21"/>
  <c r="AG35" i="21"/>
  <c r="E36" i="21"/>
  <c r="L36" i="21"/>
  <c r="S36" i="21"/>
  <c r="Z36" i="21"/>
  <c r="AG36" i="21"/>
  <c r="E32" i="22"/>
  <c r="L32" i="22"/>
  <c r="S32" i="22"/>
  <c r="Z32" i="22"/>
  <c r="AG32" i="22"/>
  <c r="E33" i="22"/>
  <c r="L33" i="22"/>
  <c r="S33" i="22"/>
  <c r="Z33" i="22"/>
  <c r="AG33" i="22"/>
  <c r="E34" i="22"/>
  <c r="L34" i="22"/>
  <c r="S34" i="22"/>
  <c r="Z34" i="22"/>
  <c r="E35" i="22"/>
  <c r="L35" i="22"/>
  <c r="S35" i="22"/>
  <c r="Z35" i="22"/>
  <c r="AG35" i="22"/>
  <c r="E36" i="22"/>
  <c r="L36" i="22"/>
  <c r="S36" i="22"/>
  <c r="Z36" i="22"/>
  <c r="AG36" i="22"/>
  <c r="E32" i="20"/>
  <c r="L32" i="20"/>
  <c r="S32" i="20"/>
  <c r="E33" i="20"/>
  <c r="L33" i="20"/>
  <c r="S33" i="20"/>
  <c r="E34" i="20"/>
  <c r="L34" i="20"/>
  <c r="S34" i="20"/>
  <c r="E35" i="20"/>
  <c r="L35" i="20"/>
  <c r="S35" i="20"/>
  <c r="E36" i="20"/>
  <c r="L36" i="20"/>
  <c r="S36" i="20"/>
  <c r="AG38" i="22" l="1"/>
  <c r="E38" i="21"/>
  <c r="E38" i="20"/>
  <c r="K8" i="24" s="1"/>
  <c r="S38" i="22"/>
  <c r="K20" i="24" s="1"/>
  <c r="S38" i="20"/>
  <c r="K10" i="24" s="1"/>
  <c r="E38" i="22"/>
  <c r="K18" i="24" s="1"/>
  <c r="L38" i="21"/>
  <c r="K14" i="24" s="1"/>
  <c r="L38" i="20"/>
  <c r="K9" i="24" s="1"/>
  <c r="Z38" i="11"/>
  <c r="K6" i="24" s="1"/>
  <c r="S38" i="11"/>
  <c r="K5" i="24" s="1"/>
  <c r="L38" i="11"/>
  <c r="K4" i="24" s="1"/>
  <c r="L38" i="22"/>
  <c r="K19" i="24" s="1"/>
  <c r="Z38" i="22"/>
  <c r="K21" i="24" s="1"/>
  <c r="Z38" i="21"/>
  <c r="K16" i="24" s="1"/>
  <c r="AG38" i="21"/>
  <c r="K17" i="24" s="1"/>
  <c r="S38" i="21"/>
  <c r="K15" i="24" s="1"/>
  <c r="K22" i="24" l="1"/>
  <c r="K23" i="24"/>
</calcChain>
</file>

<file path=xl/comments1.xml><?xml version="1.0" encoding="utf-8"?>
<comments xmlns="http://schemas.openxmlformats.org/spreadsheetml/2006/main">
  <authors>
    <author>user</author>
  </authors>
  <commentList>
    <comment ref="H18" authorId="0" shapeId="0">
      <text>
        <r>
          <rPr>
            <b/>
            <sz val="9"/>
            <color indexed="81"/>
            <rFont val="細明體"/>
            <family val="3"/>
            <charset val="136"/>
          </rPr>
          <t>馬</t>
        </r>
        <r>
          <rPr>
            <b/>
            <sz val="9"/>
            <color indexed="81"/>
            <rFont val="Tahoma"/>
            <family val="2"/>
          </rPr>
          <t xml:space="preserve">K </t>
        </r>
        <r>
          <rPr>
            <b/>
            <sz val="9"/>
            <color indexed="81"/>
            <rFont val="細明體"/>
            <family val="3"/>
            <charset val="136"/>
          </rPr>
          <t>紅</t>
        </r>
        <r>
          <rPr>
            <b/>
            <sz val="9"/>
            <color indexed="81"/>
            <rFont val="Tahoma"/>
            <family val="2"/>
          </rPr>
          <t xml:space="preserve">K </t>
        </r>
        <r>
          <rPr>
            <b/>
            <sz val="9"/>
            <color indexed="81"/>
            <rFont val="細明體"/>
            <family val="3"/>
            <charset val="136"/>
          </rPr>
          <t>玉米塊
香菇 高麗菜 雞骨熬湯</t>
        </r>
      </text>
    </comment>
  </commentList>
</comments>
</file>

<file path=xl/sharedStrings.xml><?xml version="1.0" encoding="utf-8"?>
<sst xmlns="http://schemas.openxmlformats.org/spreadsheetml/2006/main" count="1136" uniqueCount="443">
  <si>
    <t>日期</t>
  </si>
  <si>
    <t>主食</t>
  </si>
  <si>
    <t>水果</t>
  </si>
  <si>
    <t>項目</t>
  </si>
  <si>
    <t>菜名/烹調法</t>
  </si>
  <si>
    <t>材料</t>
  </si>
  <si>
    <t>每人(g)</t>
  </si>
  <si>
    <t>學校採購量(kg)</t>
  </si>
  <si>
    <t>副 食一</t>
  </si>
  <si>
    <t>副 食二</t>
  </si>
  <si>
    <t>湯類</t>
  </si>
  <si>
    <t>其他</t>
  </si>
  <si>
    <t>營養供應比例</t>
  </si>
  <si>
    <t>油脂類(份)</t>
  </si>
  <si>
    <t>五榖類(份)</t>
  </si>
  <si>
    <t>豆魚肉蛋類(份)</t>
  </si>
  <si>
    <t>蔬菜類(份)</t>
  </si>
  <si>
    <t>水果類(份)</t>
  </si>
  <si>
    <t>熱量</t>
  </si>
  <si>
    <t>乳製品(份)</t>
    <phoneticPr fontId="10" type="noConversion"/>
  </si>
  <si>
    <t>乳製品(份)</t>
    <phoneticPr fontId="10" type="noConversion"/>
  </si>
  <si>
    <t>供應人數：</t>
    <phoneticPr fontId="2" type="noConversion"/>
  </si>
  <si>
    <t>食材供應商:芳味香食品企業有限公司   07-7037855</t>
    <phoneticPr fontId="10" type="noConversion"/>
  </si>
  <si>
    <t>五榖類(份)</t>
    <phoneticPr fontId="10" type="noConversion"/>
  </si>
  <si>
    <t>副食三</t>
    <phoneticPr fontId="12" type="noConversion"/>
  </si>
  <si>
    <t>加菜</t>
    <phoneticPr fontId="10" type="noConversion"/>
  </si>
  <si>
    <t>副食三</t>
    <phoneticPr fontId="10" type="noConversion"/>
  </si>
  <si>
    <t>白米</t>
    <phoneticPr fontId="12" type="noConversion"/>
  </si>
  <si>
    <t>時蔬</t>
    <phoneticPr fontId="12" type="noConversion"/>
  </si>
  <si>
    <t>糙米飯</t>
    <phoneticPr fontId="12" type="noConversion"/>
  </si>
  <si>
    <t>糙米</t>
    <phoneticPr fontId="12" type="noConversion"/>
  </si>
  <si>
    <t>副食三</t>
    <phoneticPr fontId="10" type="noConversion"/>
  </si>
  <si>
    <t>有機蔬菜</t>
    <phoneticPr fontId="12" type="noConversion"/>
  </si>
  <si>
    <t>副食三</t>
    <phoneticPr fontId="10" type="noConversion"/>
  </si>
  <si>
    <t>廠商營養師: 趙英茹                     午餐秘書:                          主任:                                校長:</t>
    <phoneticPr fontId="10" type="noConversion"/>
  </si>
  <si>
    <t>水果</t>
    <phoneticPr fontId="10" type="noConversion"/>
  </si>
  <si>
    <t>季節水果</t>
    <phoneticPr fontId="10" type="noConversion"/>
  </si>
  <si>
    <t>食材供應廠商:芳味香食品</t>
    <phoneticPr fontId="10" type="noConversion"/>
  </si>
  <si>
    <t>規格
(克)</t>
    <phoneticPr fontId="12" type="noConversion"/>
  </si>
  <si>
    <t>熱量
(大卡)</t>
    <phoneticPr fontId="12" type="noConversion"/>
  </si>
  <si>
    <t>五</t>
    <phoneticPr fontId="10" type="noConversion"/>
  </si>
  <si>
    <t>C</t>
    <phoneticPr fontId="12" type="noConversion"/>
  </si>
  <si>
    <t>P</t>
    <phoneticPr fontId="12" type="noConversion"/>
  </si>
  <si>
    <t>V</t>
    <phoneticPr fontId="12" type="noConversion"/>
  </si>
  <si>
    <t>蒜碎</t>
    <phoneticPr fontId="12" type="noConversion"/>
  </si>
  <si>
    <t>日期</t>
    <phoneticPr fontId="12" type="noConversion"/>
  </si>
  <si>
    <t>星期</t>
    <phoneticPr fontId="12" type="noConversion"/>
  </si>
  <si>
    <t>主食</t>
    <phoneticPr fontId="12" type="noConversion"/>
  </si>
  <si>
    <t>副食一</t>
    <phoneticPr fontId="12" type="noConversion"/>
  </si>
  <si>
    <t>副食二</t>
    <phoneticPr fontId="12" type="noConversion"/>
  </si>
  <si>
    <t>副食三</t>
    <phoneticPr fontId="12" type="noConversion"/>
  </si>
  <si>
    <t>湯</t>
    <phoneticPr fontId="12" type="noConversion"/>
  </si>
  <si>
    <t xml:space="preserve"> 水果
(飲品)</t>
    <phoneticPr fontId="12" type="noConversion"/>
  </si>
  <si>
    <t>一</t>
    <phoneticPr fontId="10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</si>
  <si>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</si>
  <si>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</si>
  <si>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</si>
  <si>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五</t>
    <phoneticPr fontId="10" type="noConversion"/>
  </si>
  <si>
    <t>有機蔬菜</t>
    <phoneticPr fontId="12" type="noConversion"/>
  </si>
  <si>
    <r>
      <t>備註:本廠使用的豬肉及其製品原料產地皆為國產豬肉</t>
    </r>
    <r>
      <rPr>
        <b/>
        <sz val="14"/>
        <color theme="1"/>
        <rFont val="新細明體"/>
        <family val="1"/>
        <charset val="136"/>
      </rPr>
      <t>。</t>
    </r>
    <phoneticPr fontId="10" type="noConversion"/>
  </si>
  <si>
    <r>
      <t>備註:本廠使用的豬肉及其製品原料產地皆為國產豬肉</t>
    </r>
    <r>
      <rPr>
        <sz val="12"/>
        <color theme="1"/>
        <rFont val="新細明體"/>
        <family val="1"/>
        <charset val="136"/>
      </rPr>
      <t>。</t>
    </r>
    <phoneticPr fontId="10" type="noConversion"/>
  </si>
  <si>
    <t>蒜碎</t>
    <phoneticPr fontId="10" type="noConversion"/>
  </si>
  <si>
    <t>-</t>
    <phoneticPr fontId="12" type="noConversion"/>
  </si>
  <si>
    <t>二</t>
    <phoneticPr fontId="10" type="noConversion"/>
  </si>
  <si>
    <t>三</t>
    <phoneticPr fontId="10" type="noConversion"/>
  </si>
  <si>
    <t>四</t>
    <phoneticPr fontId="10" type="noConversion"/>
  </si>
  <si>
    <t>糙米飯</t>
    <phoneticPr fontId="12" type="noConversion"/>
  </si>
  <si>
    <t>白米飯</t>
    <phoneticPr fontId="12" type="noConversion"/>
  </si>
  <si>
    <t>-</t>
    <phoneticPr fontId="12" type="noConversion"/>
  </si>
  <si>
    <t>-</t>
    <phoneticPr fontId="10" type="noConversion"/>
  </si>
  <si>
    <t>白米飯</t>
    <phoneticPr fontId="10" type="noConversion"/>
  </si>
  <si>
    <t>白米</t>
    <phoneticPr fontId="10" type="noConversion"/>
  </si>
  <si>
    <t>糙米</t>
    <phoneticPr fontId="10" type="noConversion"/>
  </si>
  <si>
    <t>糙米</t>
    <phoneticPr fontId="10" type="noConversion"/>
  </si>
  <si>
    <t>水果</t>
    <phoneticPr fontId="10" type="noConversion"/>
  </si>
  <si>
    <t>白米飯</t>
    <phoneticPr fontId="10" type="noConversion"/>
  </si>
  <si>
    <t>-</t>
    <phoneticPr fontId="12" type="noConversion"/>
  </si>
  <si>
    <t>水果</t>
    <phoneticPr fontId="10" type="noConversion"/>
  </si>
  <si>
    <t>水果</t>
    <phoneticPr fontId="10" type="noConversion"/>
  </si>
  <si>
    <t>鮮奶</t>
    <phoneticPr fontId="10" type="noConversion"/>
  </si>
  <si>
    <t>-</t>
    <phoneticPr fontId="10" type="noConversion"/>
  </si>
  <si>
    <t>一</t>
    <phoneticPr fontId="10" type="noConversion"/>
  </si>
  <si>
    <t>一</t>
    <phoneticPr fontId="10" type="noConversion"/>
  </si>
  <si>
    <t>供應人數：</t>
    <phoneticPr fontId="2" type="noConversion"/>
  </si>
  <si>
    <t xml:space="preserve"> 本校/園一律使用國產 豬、牛肉食材</t>
    <phoneticPr fontId="12" type="noConversion"/>
  </si>
  <si>
    <t>月  日   星期二</t>
    <phoneticPr fontId="2" type="noConversion"/>
  </si>
  <si>
    <t>月  日   星期一</t>
    <phoneticPr fontId="2" type="noConversion"/>
  </si>
  <si>
    <t>1包</t>
    <phoneticPr fontId="10" type="noConversion"/>
  </si>
  <si>
    <t>2包</t>
    <phoneticPr fontId="10" type="noConversion"/>
  </si>
  <si>
    <t>674份</t>
    <phoneticPr fontId="10" type="noConversion"/>
  </si>
  <si>
    <t xml:space="preserve"> 屏東縣東寧國小110年12月份午餐菜單</t>
    <phoneticPr fontId="12" type="noConversion"/>
  </si>
  <si>
    <t>12/1</t>
    <phoneticPr fontId="10" type="noConversion"/>
  </si>
  <si>
    <t>12/2</t>
    <phoneticPr fontId="10" type="noConversion"/>
  </si>
  <si>
    <t>12/3</t>
    <phoneticPr fontId="10" type="noConversion"/>
  </si>
  <si>
    <t>12/6</t>
    <phoneticPr fontId="10" type="noConversion"/>
  </si>
  <si>
    <t>12/7</t>
    <phoneticPr fontId="10" type="noConversion"/>
  </si>
  <si>
    <t>12/8</t>
    <phoneticPr fontId="10" type="noConversion"/>
  </si>
  <si>
    <t>12/9</t>
    <phoneticPr fontId="10" type="noConversion"/>
  </si>
  <si>
    <t>12/10</t>
    <phoneticPr fontId="10" type="noConversion"/>
  </si>
  <si>
    <t>12/13</t>
    <phoneticPr fontId="10" type="noConversion"/>
  </si>
  <si>
    <t>12/14</t>
    <phoneticPr fontId="10" type="noConversion"/>
  </si>
  <si>
    <t>12/15</t>
    <phoneticPr fontId="10" type="noConversion"/>
  </si>
  <si>
    <t>12/16</t>
    <phoneticPr fontId="10" type="noConversion"/>
  </si>
  <si>
    <t>12/17</t>
    <phoneticPr fontId="10" type="noConversion"/>
  </si>
  <si>
    <t>12/20</t>
    <phoneticPr fontId="10" type="noConversion"/>
  </si>
  <si>
    <t>12/21</t>
    <phoneticPr fontId="10" type="noConversion"/>
  </si>
  <si>
    <t>12/22</t>
    <phoneticPr fontId="10" type="noConversion"/>
  </si>
  <si>
    <t>12/23</t>
    <phoneticPr fontId="10" type="noConversion"/>
  </si>
  <si>
    <t>12/24</t>
    <phoneticPr fontId="10" type="noConversion"/>
  </si>
  <si>
    <t>12/27</t>
    <phoneticPr fontId="10" type="noConversion"/>
  </si>
  <si>
    <t>12/28</t>
    <phoneticPr fontId="10" type="noConversion"/>
  </si>
  <si>
    <t>12/29</t>
    <phoneticPr fontId="10" type="noConversion"/>
  </si>
  <si>
    <t>12/30</t>
    <phoneticPr fontId="10" type="noConversion"/>
  </si>
  <si>
    <t>12/31</t>
    <phoneticPr fontId="10" type="noConversion"/>
  </si>
  <si>
    <t>四</t>
    <phoneticPr fontId="10" type="noConversion"/>
  </si>
  <si>
    <t>什錦飯湯</t>
    <phoneticPr fontId="10" type="noConversion"/>
  </si>
  <si>
    <t>肉包*1</t>
    <phoneticPr fontId="10" type="noConversion"/>
  </si>
  <si>
    <t>三色豆腐</t>
    <phoneticPr fontId="10" type="noConversion"/>
  </si>
  <si>
    <t>季節時蔬</t>
    <phoneticPr fontId="12" type="noConversion"/>
  </si>
  <si>
    <t>蘿蔔海帶龍骨湯</t>
    <phoneticPr fontId="10" type="noConversion"/>
  </si>
  <si>
    <t>三杯雞</t>
    <phoneticPr fontId="10" type="noConversion"/>
  </si>
  <si>
    <t>西魯肉</t>
    <phoneticPr fontId="10" type="noConversion"/>
  </si>
  <si>
    <t>有機蔬菜</t>
    <phoneticPr fontId="12" type="noConversion"/>
  </si>
  <si>
    <t>冬瓜山粉圓湯</t>
    <phoneticPr fontId="10" type="noConversion"/>
  </si>
  <si>
    <t>麻油雞</t>
    <phoneticPr fontId="10" type="noConversion"/>
  </si>
  <si>
    <t>泰式冬粉</t>
    <phoneticPr fontId="10" type="noConversion"/>
  </si>
  <si>
    <t>紫菜豆腐湯</t>
    <phoneticPr fontId="10" type="noConversion"/>
  </si>
  <si>
    <t>豆酥魚丁</t>
    <phoneticPr fontId="10" type="noConversion"/>
  </si>
  <si>
    <t>玉米滑蛋</t>
    <phoneticPr fontId="10" type="noConversion"/>
  </si>
  <si>
    <t>味噌蔬菜湯</t>
    <phoneticPr fontId="10" type="noConversion"/>
  </si>
  <si>
    <t>茄汁義大利肉醬麵</t>
    <phoneticPr fontId="10" type="noConversion"/>
  </si>
  <si>
    <t>紅豆包*1</t>
    <phoneticPr fontId="10" type="noConversion"/>
  </si>
  <si>
    <t>南瓜濃湯</t>
    <phoneticPr fontId="10" type="noConversion"/>
  </si>
  <si>
    <t>蝦皮黃瓜</t>
    <phoneticPr fontId="10" type="noConversion"/>
  </si>
  <si>
    <t>黑胡椒肉片</t>
    <phoneticPr fontId="10" type="noConversion"/>
  </si>
  <si>
    <t>銀芽炒甜不辣</t>
    <phoneticPr fontId="10" type="noConversion"/>
  </si>
  <si>
    <t>冬瓜油腐湯</t>
    <phoneticPr fontId="10" type="noConversion"/>
  </si>
  <si>
    <t>五味醬雞丁</t>
    <phoneticPr fontId="10" type="noConversion"/>
  </si>
  <si>
    <t>肉絲青花</t>
    <phoneticPr fontId="10" type="noConversion"/>
  </si>
  <si>
    <t>什錦菇羹湯</t>
    <phoneticPr fontId="10" type="noConversion"/>
  </si>
  <si>
    <t>客家封肉</t>
    <phoneticPr fontId="10" type="noConversion"/>
  </si>
  <si>
    <t>香菇高麗菜</t>
    <phoneticPr fontId="10" type="noConversion"/>
  </si>
  <si>
    <t>海芽蛋花湯</t>
    <phoneticPr fontId="10" type="noConversion"/>
  </si>
  <si>
    <t>黃瓜龍骨湯</t>
    <phoneticPr fontId="10" type="noConversion"/>
  </si>
  <si>
    <t>梅汁雞腿*1</t>
    <phoneticPr fontId="10" type="noConversion"/>
  </si>
  <si>
    <t>翡翠蒸蛋</t>
    <phoneticPr fontId="10" type="noConversion"/>
  </si>
  <si>
    <t>蘿蔔玉米湯</t>
    <phoneticPr fontId="10" type="noConversion"/>
  </si>
  <si>
    <t>針菇海帶絲</t>
    <phoneticPr fontId="10" type="noConversion"/>
  </si>
  <si>
    <t>冬至湯圓</t>
    <phoneticPr fontId="10" type="noConversion"/>
  </si>
  <si>
    <t>醬爆豬柳</t>
    <phoneticPr fontId="10" type="noConversion"/>
  </si>
  <si>
    <t>魚丸黃瓜</t>
    <phoneticPr fontId="10" type="noConversion"/>
  </si>
  <si>
    <t>紅燒馬鈴薯湯</t>
    <phoneticPr fontId="10" type="noConversion"/>
  </si>
  <si>
    <t>培根玉米</t>
    <phoneticPr fontId="10" type="noConversion"/>
  </si>
  <si>
    <t>酸辣湯</t>
    <phoneticPr fontId="10" type="noConversion"/>
  </si>
  <si>
    <t>泡菜豬肉拉麵</t>
    <phoneticPr fontId="10" type="noConversion"/>
  </si>
  <si>
    <t>芋泥包*1</t>
    <phoneticPr fontId="10" type="noConversion"/>
  </si>
  <si>
    <t>味噌湯</t>
    <phoneticPr fontId="10" type="noConversion"/>
  </si>
  <si>
    <t>咖哩雙花菜</t>
    <phoneticPr fontId="10" type="noConversion"/>
  </si>
  <si>
    <t>關東煮</t>
    <phoneticPr fontId="10" type="noConversion"/>
  </si>
  <si>
    <t>番茄蛋豆腐</t>
    <phoneticPr fontId="10" type="noConversion"/>
  </si>
  <si>
    <t>針菇紫菜湯</t>
    <phoneticPr fontId="10" type="noConversion"/>
  </si>
  <si>
    <t>枸杞燉雞</t>
    <phoneticPr fontId="10" type="noConversion"/>
  </si>
  <si>
    <t>柴魚鍋燒湯</t>
    <phoneticPr fontId="10" type="noConversion"/>
  </si>
  <si>
    <t>豬肉粳飯(湯)</t>
    <phoneticPr fontId="10" type="noConversion"/>
  </si>
  <si>
    <t>奶皇包*1</t>
    <phoneticPr fontId="10" type="noConversion"/>
  </si>
  <si>
    <t>糙米飯</t>
    <phoneticPr fontId="12" type="noConversion"/>
  </si>
  <si>
    <t>肉末咖哩</t>
    <phoneticPr fontId="10" type="noConversion"/>
  </si>
  <si>
    <t>季節時蔬</t>
    <phoneticPr fontId="12" type="noConversion"/>
  </si>
  <si>
    <t>扁蒲蛋花湯</t>
    <phoneticPr fontId="10" type="noConversion"/>
  </si>
  <si>
    <t>元旦連休</t>
    <phoneticPr fontId="10" type="noConversion"/>
  </si>
  <si>
    <t>鼓汁排骨</t>
    <phoneticPr fontId="10" type="noConversion"/>
  </si>
  <si>
    <t>白米飯</t>
    <phoneticPr fontId="10" type="noConversion"/>
  </si>
  <si>
    <t>肉絲</t>
    <phoneticPr fontId="12" type="noConversion"/>
  </si>
  <si>
    <t>虱目魚丸Q</t>
    <phoneticPr fontId="12" type="noConversion"/>
  </si>
  <si>
    <t>鮮筍絲Q</t>
    <phoneticPr fontId="12" type="noConversion"/>
  </si>
  <si>
    <t>高麗菜</t>
    <phoneticPr fontId="12" type="noConversion"/>
  </si>
  <si>
    <t>紅蘿蔔</t>
    <phoneticPr fontId="12" type="noConversion"/>
  </si>
  <si>
    <t>蝦皮</t>
    <phoneticPr fontId="12" type="noConversion"/>
  </si>
  <si>
    <t>油蔥酥</t>
    <phoneticPr fontId="12" type="noConversion"/>
  </si>
  <si>
    <t>什錦飯湯</t>
    <phoneticPr fontId="12" type="noConversion"/>
  </si>
  <si>
    <t>CAS肉包</t>
    <phoneticPr fontId="12" type="noConversion"/>
  </si>
  <si>
    <r>
      <rPr>
        <b/>
        <sz val="12"/>
        <color rgb="FFFF0000"/>
        <rFont val="標楷體"/>
        <family val="4"/>
        <charset val="136"/>
      </rPr>
      <t>670人</t>
    </r>
    <r>
      <rPr>
        <sz val="12"/>
        <color indexed="8"/>
        <rFont val="標楷體"/>
        <family val="4"/>
        <charset val="136"/>
      </rPr>
      <t xml:space="preserve">+10備份 </t>
    </r>
    <r>
      <rPr>
        <sz val="12"/>
        <color rgb="FFC00000"/>
        <rFont val="標楷體"/>
        <family val="4"/>
        <charset val="136"/>
      </rPr>
      <t xml:space="preserve">(份數的備份+30) </t>
    </r>
    <phoneticPr fontId="10" type="noConversion"/>
  </si>
  <si>
    <t>700粒</t>
    <phoneticPr fontId="12" type="noConversion"/>
  </si>
  <si>
    <t>-</t>
    <phoneticPr fontId="12" type="noConversion"/>
  </si>
  <si>
    <t>絞肉</t>
    <phoneticPr fontId="12" type="noConversion"/>
  </si>
  <si>
    <t>洋蔥</t>
    <phoneticPr fontId="12" type="noConversion"/>
  </si>
  <si>
    <t>豆腐</t>
    <phoneticPr fontId="12" type="noConversion"/>
  </si>
  <si>
    <t>三色丁CAS</t>
    <phoneticPr fontId="12" type="noConversion"/>
  </si>
  <si>
    <t>青江菜</t>
    <phoneticPr fontId="12" type="noConversion"/>
  </si>
  <si>
    <t>海帶結</t>
    <phoneticPr fontId="12" type="noConversion"/>
  </si>
  <si>
    <t>白蘿蔔</t>
    <phoneticPr fontId="12" type="noConversion"/>
  </si>
  <si>
    <t>龍骨</t>
    <phoneticPr fontId="12" type="noConversion"/>
  </si>
  <si>
    <t>薑絲</t>
    <phoneticPr fontId="12" type="noConversion"/>
  </si>
  <si>
    <t>肉絲</t>
    <phoneticPr fontId="12" type="noConversion"/>
  </si>
  <si>
    <t>雞腿丁</t>
    <phoneticPr fontId="12" type="noConversion"/>
  </si>
  <si>
    <t>九層塔</t>
    <phoneticPr fontId="12" type="noConversion"/>
  </si>
  <si>
    <t>薑片</t>
    <phoneticPr fontId="12" type="noConversion"/>
  </si>
  <si>
    <t>麻油</t>
    <phoneticPr fontId="12" type="noConversion"/>
  </si>
  <si>
    <t>醬油</t>
    <phoneticPr fontId="12" type="noConversion"/>
  </si>
  <si>
    <t>米酒</t>
    <phoneticPr fontId="12" type="noConversion"/>
  </si>
  <si>
    <t>大白菜</t>
    <phoneticPr fontId="12" type="noConversion"/>
  </si>
  <si>
    <t>山粉圓</t>
    <phoneticPr fontId="12" type="noConversion"/>
  </si>
  <si>
    <t>冬瓜磚</t>
    <phoneticPr fontId="12" type="noConversion"/>
  </si>
  <si>
    <t>雞腿丁</t>
    <phoneticPr fontId="10" type="noConversion"/>
  </si>
  <si>
    <t>豆皮</t>
    <phoneticPr fontId="10" type="noConversion"/>
  </si>
  <si>
    <t>杏鮑菇</t>
    <phoneticPr fontId="10" type="noConversion"/>
  </si>
  <si>
    <t>高麗菜</t>
    <phoneticPr fontId="10" type="noConversion"/>
  </si>
  <si>
    <t>薑片</t>
    <phoneticPr fontId="10" type="noConversion"/>
  </si>
  <si>
    <t>麻油</t>
    <phoneticPr fontId="10" type="noConversion"/>
  </si>
  <si>
    <t>寬冬粉</t>
    <phoneticPr fontId="10" type="noConversion"/>
  </si>
  <si>
    <t>紅蘿蔔</t>
    <phoneticPr fontId="10" type="noConversion"/>
  </si>
  <si>
    <t>肉片</t>
    <phoneticPr fontId="10" type="noConversion"/>
  </si>
  <si>
    <t>油菜</t>
    <phoneticPr fontId="10" type="noConversion"/>
  </si>
  <si>
    <t>豆腐</t>
    <phoneticPr fontId="10" type="noConversion"/>
  </si>
  <si>
    <t>紫菜-包</t>
    <phoneticPr fontId="10" type="noConversion"/>
  </si>
  <si>
    <t>新鮮魚丁Q</t>
    <phoneticPr fontId="10" type="noConversion"/>
  </si>
  <si>
    <t>百頁</t>
    <phoneticPr fontId="10" type="noConversion"/>
  </si>
  <si>
    <t>豆酥</t>
    <phoneticPr fontId="10" type="noConversion"/>
  </si>
  <si>
    <t>蒜末</t>
    <phoneticPr fontId="10" type="noConversion"/>
  </si>
  <si>
    <t>蔥</t>
    <phoneticPr fontId="10" type="noConversion"/>
  </si>
  <si>
    <t>雞蛋</t>
    <phoneticPr fontId="10" type="noConversion"/>
  </si>
  <si>
    <t>玉米粒</t>
    <phoneticPr fontId="10" type="noConversion"/>
  </si>
  <si>
    <t>鵝白菜</t>
    <phoneticPr fontId="10" type="noConversion"/>
  </si>
  <si>
    <t>薑絲</t>
    <phoneticPr fontId="10" type="noConversion"/>
  </si>
  <si>
    <t>大白菜</t>
    <phoneticPr fontId="10" type="noConversion"/>
  </si>
  <si>
    <t>金針菇</t>
    <phoneticPr fontId="10" type="noConversion"/>
  </si>
  <si>
    <t>小魚乾</t>
    <phoneticPr fontId="10" type="noConversion"/>
  </si>
  <si>
    <t>味噌</t>
    <phoneticPr fontId="12" type="noConversion"/>
  </si>
  <si>
    <t>紅豆包</t>
    <phoneticPr fontId="10" type="noConversion"/>
  </si>
  <si>
    <t>南瓜</t>
    <phoneticPr fontId="10" type="noConversion"/>
  </si>
  <si>
    <t>馬鈴薯</t>
    <phoneticPr fontId="10" type="noConversion"/>
  </si>
  <si>
    <t>大黃瓜</t>
    <phoneticPr fontId="10" type="noConversion"/>
  </si>
  <si>
    <t>蝦皮</t>
    <phoneticPr fontId="10" type="noConversion"/>
  </si>
  <si>
    <t>莧菜</t>
    <phoneticPr fontId="10" type="noConversion"/>
  </si>
  <si>
    <t>枸杞</t>
    <phoneticPr fontId="10" type="noConversion"/>
  </si>
  <si>
    <t>洋蔥</t>
    <phoneticPr fontId="10" type="noConversion"/>
  </si>
  <si>
    <t>黑胡椒醬</t>
    <phoneticPr fontId="10" type="noConversion"/>
  </si>
  <si>
    <t>黑輪片</t>
    <phoneticPr fontId="10" type="noConversion"/>
  </si>
  <si>
    <t>豆芽菜</t>
    <phoneticPr fontId="10" type="noConversion"/>
  </si>
  <si>
    <t>韭菜</t>
    <phoneticPr fontId="10" type="noConversion"/>
  </si>
  <si>
    <t>油豆腐</t>
    <phoneticPr fontId="10" type="noConversion"/>
  </si>
  <si>
    <t>冬瓜</t>
    <phoneticPr fontId="10" type="noConversion"/>
  </si>
  <si>
    <t>油蔥酥</t>
    <phoneticPr fontId="10" type="noConversion"/>
  </si>
  <si>
    <t xml:space="preserve">  12 月 1 日   星期三</t>
    <phoneticPr fontId="2" type="noConversion"/>
  </si>
  <si>
    <t>12 月 2 日   星期四</t>
    <phoneticPr fontId="2" type="noConversion"/>
  </si>
  <si>
    <t>12 月 3 日 星期五</t>
    <phoneticPr fontId="2" type="noConversion"/>
  </si>
  <si>
    <t>12月6日   星期一</t>
    <phoneticPr fontId="2" type="noConversion"/>
  </si>
  <si>
    <t>12月7日   星期二</t>
    <phoneticPr fontId="2" type="noConversion"/>
  </si>
  <si>
    <t>12月8日   星期三</t>
    <phoneticPr fontId="2" type="noConversion"/>
  </si>
  <si>
    <t>12月9日星期四</t>
    <phoneticPr fontId="2" type="noConversion"/>
  </si>
  <si>
    <t>12月10日 星期五</t>
    <phoneticPr fontId="2" type="noConversion"/>
  </si>
  <si>
    <t>屏東縣東寧國小110年12月第一週學生午餐食譜設計表</t>
    <phoneticPr fontId="2" type="noConversion"/>
  </si>
  <si>
    <t>屏東縣東寧國小110年12月第二週學生午餐食譜設計表</t>
    <phoneticPr fontId="2" type="noConversion"/>
  </si>
  <si>
    <t>屏東縣東寧國小110年12月第三週學生午餐食譜設計表</t>
    <phoneticPr fontId="2" type="noConversion"/>
  </si>
  <si>
    <t>屏東縣東寧國小110年12月第四週學生午餐食譜設計表</t>
    <phoneticPr fontId="2" type="noConversion"/>
  </si>
  <si>
    <t>屏東縣東寧國小110年12月第五週學生午餐食譜設計表</t>
    <phoneticPr fontId="2" type="noConversion"/>
  </si>
  <si>
    <t>12月13日   星期一</t>
    <phoneticPr fontId="2" type="noConversion"/>
  </si>
  <si>
    <t>12月14日   星期二</t>
    <phoneticPr fontId="2" type="noConversion"/>
  </si>
  <si>
    <t>12月15日   星期三</t>
    <phoneticPr fontId="2" type="noConversion"/>
  </si>
  <si>
    <t>12月16日 星期四</t>
    <phoneticPr fontId="2" type="noConversion"/>
  </si>
  <si>
    <t>12月17日星期五</t>
    <phoneticPr fontId="2" type="noConversion"/>
  </si>
  <si>
    <t>地瓜</t>
    <phoneticPr fontId="10" type="noConversion"/>
  </si>
  <si>
    <t>白芝麻</t>
    <phoneticPr fontId="10" type="noConversion"/>
  </si>
  <si>
    <t>糖</t>
    <phoneticPr fontId="10" type="noConversion"/>
  </si>
  <si>
    <t>醬油</t>
    <phoneticPr fontId="10" type="noConversion"/>
  </si>
  <si>
    <t>烏醋</t>
    <phoneticPr fontId="10" type="noConversion"/>
  </si>
  <si>
    <t>豆瓣醬</t>
    <phoneticPr fontId="10" type="noConversion"/>
  </si>
  <si>
    <t>肉絲</t>
    <phoneticPr fontId="10" type="noConversion"/>
  </si>
  <si>
    <t>青花菜</t>
    <phoneticPr fontId="10" type="noConversion"/>
  </si>
  <si>
    <t>小白菜</t>
    <phoneticPr fontId="10" type="noConversion"/>
  </si>
  <si>
    <t>香菇</t>
    <phoneticPr fontId="10" type="noConversion"/>
  </si>
  <si>
    <t>木耳</t>
    <phoneticPr fontId="10" type="noConversion"/>
  </si>
  <si>
    <t>肉丁</t>
    <phoneticPr fontId="10" type="noConversion"/>
  </si>
  <si>
    <t>筍乾</t>
    <phoneticPr fontId="10" type="noConversion"/>
  </si>
  <si>
    <t>青江菜</t>
    <phoneticPr fontId="10" type="noConversion"/>
  </si>
  <si>
    <t>沙茶醬</t>
    <phoneticPr fontId="10" type="noConversion"/>
  </si>
  <si>
    <t>乾海帶芽</t>
    <phoneticPr fontId="10" type="noConversion"/>
  </si>
  <si>
    <t>白米</t>
    <phoneticPr fontId="10" type="noConversion"/>
  </si>
  <si>
    <t>毛豆</t>
    <phoneticPr fontId="10" type="noConversion"/>
  </si>
  <si>
    <t>時蔬</t>
    <phoneticPr fontId="12" type="noConversion"/>
  </si>
  <si>
    <t>龍骨</t>
    <phoneticPr fontId="10" type="noConversion"/>
  </si>
  <si>
    <t>雞腿</t>
    <phoneticPr fontId="10" type="noConversion"/>
  </si>
  <si>
    <t>梅子-包</t>
    <phoneticPr fontId="10" type="noConversion"/>
  </si>
  <si>
    <t>翡翠-盒</t>
    <phoneticPr fontId="10" type="noConversion"/>
  </si>
  <si>
    <t>玉米粒</t>
    <phoneticPr fontId="12" type="noConversion"/>
  </si>
  <si>
    <t>冬菜</t>
    <phoneticPr fontId="10" type="noConversion"/>
  </si>
  <si>
    <t>海帶絲</t>
    <phoneticPr fontId="10" type="noConversion"/>
  </si>
  <si>
    <t>紅豆</t>
    <phoneticPr fontId="12" type="noConversion"/>
  </si>
  <si>
    <t>薏仁</t>
    <phoneticPr fontId="12" type="noConversion"/>
  </si>
  <si>
    <t>白湯圓</t>
    <phoneticPr fontId="10" type="noConversion"/>
  </si>
  <si>
    <t>紅湯圓</t>
    <phoneticPr fontId="10" type="noConversion"/>
  </si>
  <si>
    <t>12月20日星期一</t>
    <phoneticPr fontId="2" type="noConversion"/>
  </si>
  <si>
    <t>12月21日星期二</t>
    <phoneticPr fontId="2" type="noConversion"/>
  </si>
  <si>
    <t>12月22日星期三</t>
    <phoneticPr fontId="2" type="noConversion"/>
  </si>
  <si>
    <t>12月23日星期四</t>
    <phoneticPr fontId="2" type="noConversion"/>
  </si>
  <si>
    <t>12月24日星期五</t>
    <phoneticPr fontId="2" type="noConversion"/>
  </si>
  <si>
    <t>12月28日  星期二</t>
    <phoneticPr fontId="2" type="noConversion"/>
  </si>
  <si>
    <t>12月29日  星期三</t>
    <phoneticPr fontId="2" type="noConversion"/>
  </si>
  <si>
    <t>12月30日  星期四</t>
    <phoneticPr fontId="2" type="noConversion"/>
  </si>
  <si>
    <t>12月31日  星期五</t>
    <phoneticPr fontId="2" type="noConversion"/>
  </si>
  <si>
    <t>豬肉粳飯</t>
    <phoneticPr fontId="10" type="noConversion"/>
  </si>
  <si>
    <t>肉絲</t>
    <phoneticPr fontId="10" type="noConversion"/>
  </si>
  <si>
    <t>-</t>
    <phoneticPr fontId="10" type="noConversion"/>
  </si>
  <si>
    <t>泡菜豬肉拉麵</t>
    <phoneticPr fontId="12" type="noConversion"/>
  </si>
  <si>
    <t>蘑菇醬肉片</t>
    <phoneticPr fontId="10" type="noConversion"/>
  </si>
  <si>
    <t>白菜魚丸湯</t>
    <phoneticPr fontId="10" type="noConversion"/>
  </si>
  <si>
    <t>豬柳</t>
    <phoneticPr fontId="10" type="noConversion"/>
  </si>
  <si>
    <t>洋蔥</t>
    <phoneticPr fontId="10" type="noConversion"/>
  </si>
  <si>
    <t>紅蘿蔔</t>
    <phoneticPr fontId="10" type="noConversion"/>
  </si>
  <si>
    <t>蔥</t>
    <phoneticPr fontId="10" type="noConversion"/>
  </si>
  <si>
    <t>甜麵醬</t>
    <phoneticPr fontId="10" type="noConversion"/>
  </si>
  <si>
    <t>魚丸Q</t>
    <phoneticPr fontId="10" type="noConversion"/>
  </si>
  <si>
    <t>大黃瓜</t>
    <phoneticPr fontId="10" type="noConversion"/>
  </si>
  <si>
    <t>大陸妹</t>
    <phoneticPr fontId="10" type="noConversion"/>
  </si>
  <si>
    <t>油蔥酥</t>
    <phoneticPr fontId="10" type="noConversion"/>
  </si>
  <si>
    <t>馬鈴薯</t>
    <phoneticPr fontId="10" type="noConversion"/>
  </si>
  <si>
    <t>番茄</t>
    <phoneticPr fontId="10" type="noConversion"/>
  </si>
  <si>
    <t>香菇</t>
    <phoneticPr fontId="10" type="noConversion"/>
  </si>
  <si>
    <t>高麗菜</t>
    <phoneticPr fontId="10" type="noConversion"/>
  </si>
  <si>
    <t>雞骨熬湯</t>
    <phoneticPr fontId="10" type="noConversion"/>
  </si>
  <si>
    <t>雞腿丁</t>
    <phoneticPr fontId="12" type="noConversion"/>
  </si>
  <si>
    <t>白蘿蔔</t>
    <phoneticPr fontId="10" type="noConversion"/>
  </si>
  <si>
    <t>CAS培根</t>
    <phoneticPr fontId="10" type="noConversion"/>
  </si>
  <si>
    <t>玉米粒</t>
    <phoneticPr fontId="10" type="noConversion"/>
  </si>
  <si>
    <t>莧菜</t>
    <phoneticPr fontId="10" type="noConversion"/>
  </si>
  <si>
    <t>木耳</t>
    <phoneticPr fontId="10" type="noConversion"/>
  </si>
  <si>
    <t>豆腐</t>
    <phoneticPr fontId="10" type="noConversion"/>
  </si>
  <si>
    <t>雞蛋</t>
    <phoneticPr fontId="10" type="noConversion"/>
  </si>
  <si>
    <t>桶筍絲</t>
    <phoneticPr fontId="10" type="noConversion"/>
  </si>
  <si>
    <t>小拉麵</t>
    <phoneticPr fontId="10" type="noConversion"/>
  </si>
  <si>
    <t>肉片</t>
    <phoneticPr fontId="10" type="noConversion"/>
  </si>
  <si>
    <t>虱目魚丸Q</t>
    <phoneticPr fontId="10" type="noConversion"/>
  </si>
  <si>
    <t>金針菇</t>
    <phoneticPr fontId="10" type="noConversion"/>
  </si>
  <si>
    <t>鮑魚菇</t>
    <phoneticPr fontId="10" type="noConversion"/>
  </si>
  <si>
    <t>泡菜</t>
    <phoneticPr fontId="10" type="noConversion"/>
  </si>
  <si>
    <t>芋泥包</t>
    <phoneticPr fontId="10" type="noConversion"/>
  </si>
  <si>
    <t>味噌</t>
    <phoneticPr fontId="10" type="noConversion"/>
  </si>
  <si>
    <t>白花菜</t>
    <phoneticPr fontId="10" type="noConversion"/>
  </si>
  <si>
    <t>青花菜</t>
    <phoneticPr fontId="10" type="noConversion"/>
  </si>
  <si>
    <t>咖哩</t>
    <phoneticPr fontId="10" type="noConversion"/>
  </si>
  <si>
    <t>有機蔬菜</t>
    <phoneticPr fontId="12" type="noConversion"/>
  </si>
  <si>
    <t>玉米塊</t>
    <phoneticPr fontId="10" type="noConversion"/>
  </si>
  <si>
    <t>米血</t>
    <phoneticPr fontId="10" type="noConversion"/>
  </si>
  <si>
    <t>黑輪條</t>
    <phoneticPr fontId="10" type="noConversion"/>
  </si>
  <si>
    <t>虱目魚丸</t>
    <phoneticPr fontId="10" type="noConversion"/>
  </si>
  <si>
    <t>肉丁</t>
    <phoneticPr fontId="10" type="noConversion"/>
  </si>
  <si>
    <t>軟排骨</t>
    <phoneticPr fontId="10" type="noConversion"/>
  </si>
  <si>
    <t>蔥</t>
    <phoneticPr fontId="10" type="noConversion"/>
  </si>
  <si>
    <t>豆鼓</t>
    <phoneticPr fontId="10" type="noConversion"/>
  </si>
  <si>
    <t>蒜末</t>
    <phoneticPr fontId="10" type="noConversion"/>
  </si>
  <si>
    <t>-</t>
    <phoneticPr fontId="10" type="noConversion"/>
  </si>
  <si>
    <t>蘑菇醬</t>
    <phoneticPr fontId="10" type="noConversion"/>
  </si>
  <si>
    <t>小白菜</t>
    <phoneticPr fontId="10" type="noConversion"/>
  </si>
  <si>
    <t>薑絲</t>
    <phoneticPr fontId="10" type="noConversion"/>
  </si>
  <si>
    <t>紫菜-包</t>
    <phoneticPr fontId="10" type="noConversion"/>
  </si>
  <si>
    <t>蒜碎</t>
    <phoneticPr fontId="12" type="noConversion"/>
  </si>
  <si>
    <t>雞腿丁</t>
    <phoneticPr fontId="10" type="noConversion"/>
  </si>
  <si>
    <t>枸杞</t>
    <phoneticPr fontId="10" type="noConversion"/>
  </si>
  <si>
    <t>時蔬</t>
    <phoneticPr fontId="10" type="noConversion"/>
  </si>
  <si>
    <t>柴魚片</t>
    <phoneticPr fontId="10" type="noConversion"/>
  </si>
  <si>
    <t>小黑輪條</t>
    <phoneticPr fontId="10" type="noConversion"/>
  </si>
  <si>
    <t>小魚丸</t>
    <phoneticPr fontId="10" type="noConversion"/>
  </si>
  <si>
    <t>海帶結</t>
    <phoneticPr fontId="10" type="noConversion"/>
  </si>
  <si>
    <t>白米</t>
    <phoneticPr fontId="10" type="noConversion"/>
  </si>
  <si>
    <t>大白菜</t>
    <phoneticPr fontId="10" type="noConversion"/>
  </si>
  <si>
    <t>奶皇包</t>
    <phoneticPr fontId="10" type="noConversion"/>
  </si>
  <si>
    <t>絞肉</t>
    <phoneticPr fontId="10" type="noConversion"/>
  </si>
  <si>
    <t>咖哩粉</t>
    <phoneticPr fontId="10" type="noConversion"/>
  </si>
  <si>
    <t>青江菜</t>
    <phoneticPr fontId="10" type="noConversion"/>
  </si>
  <si>
    <t>扁蒲</t>
    <phoneticPr fontId="10" type="noConversion"/>
  </si>
  <si>
    <t>椒鹽粉</t>
    <phoneticPr fontId="10" type="noConversion"/>
  </si>
  <si>
    <t>1包</t>
    <phoneticPr fontId="10" type="noConversion"/>
  </si>
  <si>
    <t>700粒</t>
    <phoneticPr fontId="10" type="noConversion"/>
  </si>
  <si>
    <t>-</t>
    <phoneticPr fontId="10" type="noConversion"/>
  </si>
  <si>
    <t>2桶</t>
    <phoneticPr fontId="10" type="noConversion"/>
  </si>
  <si>
    <t>2盒</t>
    <phoneticPr fontId="10" type="noConversion"/>
  </si>
  <si>
    <t>700粒</t>
    <phoneticPr fontId="10" type="noConversion"/>
  </si>
  <si>
    <t>芋泥包</t>
    <phoneticPr fontId="10" type="noConversion"/>
  </si>
  <si>
    <t>670份</t>
    <phoneticPr fontId="10" type="noConversion"/>
  </si>
  <si>
    <t>1包</t>
    <phoneticPr fontId="10" type="noConversion"/>
  </si>
  <si>
    <t>適量</t>
    <phoneticPr fontId="10" type="noConversion"/>
  </si>
  <si>
    <t>1桶</t>
    <phoneticPr fontId="10" type="noConversion"/>
  </si>
  <si>
    <t>少許</t>
    <phoneticPr fontId="10" type="noConversion"/>
  </si>
  <si>
    <t>700片</t>
    <phoneticPr fontId="10" type="noConversion"/>
  </si>
  <si>
    <t>2包</t>
    <phoneticPr fontId="10" type="noConversion"/>
  </si>
  <si>
    <t>冬菜</t>
    <phoneticPr fontId="10" type="noConversion"/>
  </si>
  <si>
    <t>-</t>
    <phoneticPr fontId="10" type="noConversion"/>
  </si>
  <si>
    <t>牛排麵</t>
    <phoneticPr fontId="12" type="noConversion"/>
  </si>
  <si>
    <t>2盒</t>
    <phoneticPr fontId="10" type="noConversion"/>
  </si>
  <si>
    <t>1包</t>
    <phoneticPr fontId="12" type="noConversion"/>
  </si>
  <si>
    <t>1桶</t>
    <phoneticPr fontId="12" type="noConversion"/>
  </si>
  <si>
    <t>適量</t>
    <phoneticPr fontId="12" type="noConversion"/>
  </si>
  <si>
    <t>2箱</t>
    <phoneticPr fontId="12" type="noConversion"/>
  </si>
  <si>
    <t>-</t>
    <phoneticPr fontId="12" type="noConversion"/>
  </si>
  <si>
    <t>-</t>
    <phoneticPr fontId="12" type="noConversion"/>
  </si>
  <si>
    <t>700粒</t>
    <phoneticPr fontId="12" type="noConversion"/>
  </si>
  <si>
    <t>東寧雜貨送校</t>
    <phoneticPr fontId="10" type="noConversion"/>
  </si>
  <si>
    <t>蔥</t>
    <phoneticPr fontId="10" type="noConversion"/>
  </si>
  <si>
    <t>麻醬雞丁</t>
    <phoneticPr fontId="10" type="noConversion"/>
  </si>
  <si>
    <t>油蔥雞</t>
    <phoneticPr fontId="10" type="noConversion"/>
  </si>
  <si>
    <t>油豆腐</t>
    <phoneticPr fontId="10" type="noConversion"/>
  </si>
  <si>
    <t>洋蔥</t>
    <phoneticPr fontId="10" type="noConversion"/>
  </si>
  <si>
    <t>-</t>
    <phoneticPr fontId="10" type="noConversion"/>
  </si>
  <si>
    <t>柴魚片</t>
    <phoneticPr fontId="10" type="noConversion"/>
  </si>
  <si>
    <t>1包</t>
    <phoneticPr fontId="10" type="noConversion"/>
  </si>
  <si>
    <t>魚丸滷肉燥</t>
    <phoneticPr fontId="10" type="noConversion"/>
  </si>
  <si>
    <t>咕咾肉</t>
    <phoneticPr fontId="10" type="noConversion"/>
  </si>
  <si>
    <t>鳳梨</t>
    <phoneticPr fontId="12" type="noConversion"/>
  </si>
  <si>
    <t>香腸肉絲蛋炒飯</t>
    <phoneticPr fontId="10" type="noConversion"/>
  </si>
  <si>
    <t>香菇</t>
    <phoneticPr fontId="12" type="noConversion"/>
  </si>
  <si>
    <t>絲瓜燴蛋</t>
    <phoneticPr fontId="10" type="noConversion"/>
  </si>
  <si>
    <t>絲瓜</t>
    <phoneticPr fontId="10" type="noConversion"/>
  </si>
  <si>
    <t>什錦炒麵</t>
    <phoneticPr fontId="12" type="noConversion"/>
  </si>
  <si>
    <t>豬肉絲</t>
  </si>
  <si>
    <t>洋蔥</t>
  </si>
  <si>
    <t>高麗菜</t>
  </si>
  <si>
    <t>紅蘿蔔</t>
  </si>
  <si>
    <t>生香菇</t>
  </si>
  <si>
    <t>雞蛋</t>
  </si>
  <si>
    <t>義式燒雞</t>
    <phoneticPr fontId="10" type="noConversion"/>
  </si>
  <si>
    <t>義式香料</t>
    <phoneticPr fontId="10" type="noConversion"/>
  </si>
  <si>
    <t>黑木耳</t>
    <phoneticPr fontId="10" type="noConversion"/>
  </si>
  <si>
    <t>蝦米</t>
    <phoneticPr fontId="10" type="noConversion"/>
  </si>
  <si>
    <t>高麗菜</t>
    <phoneticPr fontId="10" type="noConversion"/>
  </si>
  <si>
    <t>香菇</t>
    <phoneticPr fontId="10" type="noConversion"/>
  </si>
  <si>
    <t>紅蘿蔔絲</t>
    <phoneticPr fontId="10" type="noConversion"/>
  </si>
  <si>
    <t>蛋香白菜</t>
    <phoneticPr fontId="10" type="noConversion"/>
  </si>
  <si>
    <t>椒鹽雞塊*1</t>
    <phoneticPr fontId="10" type="noConversion"/>
  </si>
  <si>
    <t>雞排</t>
    <phoneticPr fontId="10" type="noConversion"/>
  </si>
  <si>
    <t>九層塔</t>
    <phoneticPr fontId="10" type="noConversion"/>
  </si>
  <si>
    <t>1包</t>
    <phoneticPr fontId="10" type="noConversion"/>
  </si>
  <si>
    <t>-</t>
    <phoneticPr fontId="10" type="noConversion"/>
  </si>
  <si>
    <t>時蔬</t>
    <phoneticPr fontId="10" type="noConversion"/>
  </si>
  <si>
    <t>香腸CAS</t>
    <phoneticPr fontId="10" type="noConversion"/>
  </si>
  <si>
    <t>薑絲</t>
    <phoneticPr fontId="10" type="noConversion"/>
  </si>
  <si>
    <t>-</t>
    <phoneticPr fontId="10" type="noConversion"/>
  </si>
  <si>
    <t>1包</t>
    <phoneticPr fontId="10" type="noConversion"/>
  </si>
  <si>
    <t>魚丸Q</t>
    <phoneticPr fontId="12" type="noConversion"/>
  </si>
  <si>
    <t>豬肉丁</t>
    <phoneticPr fontId="12" type="noConversion"/>
  </si>
  <si>
    <r>
      <t xml:space="preserve">12月27日星期一 </t>
    </r>
    <r>
      <rPr>
        <b/>
        <sz val="12"/>
        <color rgb="FFFF0000"/>
        <rFont val="標楷體"/>
        <family val="4"/>
        <charset val="136"/>
      </rPr>
      <t>竹田全校停餐</t>
    </r>
    <phoneticPr fontId="2" type="noConversion"/>
  </si>
  <si>
    <t>700片</t>
    <phoneticPr fontId="10" type="noConversion"/>
  </si>
  <si>
    <t>肉絲</t>
    <phoneticPr fontId="10" type="noConversion"/>
  </si>
  <si>
    <t>油豆腐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</si>
</sst>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0;;;@"/>
    <numFmt numFmtId="179" formatCode="0.0;;;@"/>
    <numFmt numFmtId="180" formatCode="#,##0_);[Red]\(#,##0\)"/>
    <numFmt numFmtId="181" formatCode="#,##0.0_);[Red]\(#,##0.0\)"/>
    <numFmt numFmtId="182" formatCode="0.0_);[Red]\(0.0\)"/>
    <numFmt numFmtId="183" formatCode="0;[Red]0"/>
    <numFmt numFmtId="184" formatCode="0.0_ "/>
  </numFmts>
  <fonts count="105">
    <font>
      <sz val="11"/>
      <color rgb="FF000000"/>
      <name val="Arial"/>
      <family val="2"/>
    </font>
    <font>
      <sz val="12"/>
      <color indexed="8"/>
      <name val="新細明體"/>
      <family val="1"/>
      <charset val="136"/>
    </font>
    <font>
      <b/>
      <sz val="11"/>
      <color indexed="8"/>
      <name val="Arial"/>
      <family val="2"/>
    </font>
    <font>
      <sz val="12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rgb="FFC0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b/>
      <sz val="12"/>
      <color rgb="FF0033CC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2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14"/>
      <name val="新細明體"/>
      <family val="1"/>
      <charset val="136"/>
    </font>
    <font>
      <b/>
      <sz val="11"/>
      <color theme="1"/>
      <name val="標楷體"/>
      <family val="4"/>
      <charset val="136"/>
    </font>
    <font>
      <sz val="14"/>
      <color rgb="FF000000"/>
      <name val="Arial"/>
      <family val="2"/>
    </font>
    <font>
      <b/>
      <sz val="16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3333FF"/>
      <name val="Arial"/>
      <family val="2"/>
    </font>
    <font>
      <b/>
      <sz val="8"/>
      <color rgb="FF7030A0"/>
      <name val="新細明體"/>
      <family val="1"/>
      <charset val="136"/>
      <scheme val="major"/>
    </font>
    <font>
      <sz val="8"/>
      <color rgb="FF7030A0"/>
      <name val="新細明體"/>
      <family val="1"/>
      <charset val="136"/>
      <scheme val="major"/>
    </font>
    <font>
      <sz val="8"/>
      <name val="新細明體"/>
      <family val="1"/>
      <charset val="136"/>
      <scheme val="major"/>
    </font>
    <font>
      <sz val="8"/>
      <color theme="9" tint="-0.249977111117893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sz val="8"/>
      <color rgb="FF6600FF"/>
      <name val="新細明體"/>
      <family val="1"/>
      <charset val="136"/>
      <scheme val="major"/>
    </font>
    <font>
      <sz val="8"/>
      <color rgb="FF7030A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8"/>
      <color theme="9" tint="-0.249977111117893"/>
      <name val="新細明體"/>
      <family val="1"/>
      <charset val="136"/>
      <scheme val="minor"/>
    </font>
    <font>
      <sz val="9"/>
      <color rgb="FF6600FF"/>
      <name val="新細明體"/>
      <family val="1"/>
      <charset val="136"/>
      <scheme val="minor"/>
    </font>
    <font>
      <b/>
      <sz val="9"/>
      <color rgb="FF7030A0"/>
      <name val="新細明體"/>
      <family val="1"/>
      <charset val="136"/>
      <scheme val="minor"/>
    </font>
    <font>
      <sz val="9"/>
      <color rgb="FF7030A0"/>
      <name val="新細明體"/>
      <family val="1"/>
      <charset val="136"/>
      <scheme val="minor"/>
    </font>
    <font>
      <sz val="8"/>
      <color rgb="FF7030A0"/>
      <name val="新細明體"/>
      <family val="1"/>
      <charset val="136"/>
      <scheme val="minor"/>
    </font>
    <font>
      <sz val="12"/>
      <color rgb="FFCC3399"/>
      <name val="標楷體"/>
      <family val="4"/>
      <charset val="136"/>
    </font>
    <font>
      <sz val="12"/>
      <color rgb="FF3333FF"/>
      <name val="標楷體"/>
      <family val="4"/>
      <charset val="136"/>
    </font>
    <font>
      <sz val="12"/>
      <color rgb="FF3333FF"/>
      <name val="細明體"/>
      <family val="3"/>
      <charset val="136"/>
    </font>
    <font>
      <sz val="11"/>
      <color rgb="FFCC3399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2"/>
      <color rgb="FFFF00FF"/>
      <name val="標楷體"/>
      <family val="4"/>
      <charset val="136"/>
    </font>
    <font>
      <sz val="16"/>
      <name val="Arial"/>
      <family val="2"/>
    </font>
    <font>
      <b/>
      <sz val="14"/>
      <color theme="1"/>
      <name val="新細明體"/>
      <family val="1"/>
      <charset val="136"/>
    </font>
    <font>
      <sz val="12"/>
      <color rgb="FF3333FF"/>
      <name val="新細明體"/>
      <family val="1"/>
      <charset val="136"/>
      <scheme val="minor"/>
    </font>
    <font>
      <sz val="12"/>
      <color rgb="FF3333FF"/>
      <name val="新細明體"/>
      <family val="1"/>
      <charset val="136"/>
      <scheme val="major"/>
    </font>
    <font>
      <b/>
      <sz val="16"/>
      <color rgb="FFC00000"/>
      <name val="標楷體"/>
      <family val="4"/>
      <charset val="136"/>
    </font>
    <font>
      <sz val="11"/>
      <color rgb="FFFF0000"/>
      <name val="細明體"/>
      <family val="3"/>
      <charset val="136"/>
    </font>
    <font>
      <b/>
      <sz val="12"/>
      <color rgb="FF3333FF"/>
      <name val="標楷體"/>
      <family val="4"/>
      <charset val="136"/>
    </font>
    <font>
      <b/>
      <sz val="16"/>
      <name val="新細明體"/>
      <family val="1"/>
      <charset val="136"/>
      <scheme val="minor"/>
    </font>
    <font>
      <sz val="12"/>
      <color rgb="FF000000"/>
      <name val="Arial"/>
      <family val="2"/>
    </font>
    <font>
      <b/>
      <sz val="12"/>
      <color rgb="FFC00000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sz val="16"/>
      <color rgb="FF000000"/>
      <name val="Arial"/>
      <family val="2"/>
    </font>
    <font>
      <sz val="12"/>
      <color theme="0"/>
      <name val="標楷體"/>
      <family val="4"/>
      <charset val="136"/>
    </font>
    <font>
      <sz val="11"/>
      <color theme="0"/>
      <name val="標楷體"/>
      <family val="4"/>
      <charset val="136"/>
    </font>
    <font>
      <sz val="11"/>
      <color theme="0"/>
      <name val="Arial"/>
      <family val="2"/>
    </font>
    <font>
      <sz val="14"/>
      <color theme="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rgb="FF0033CC"/>
      <name val="標楷體"/>
      <family val="4"/>
      <charset val="136"/>
    </font>
    <font>
      <sz val="14"/>
      <color rgb="FF3333FF"/>
      <name val="標楷體"/>
      <family val="4"/>
      <charset val="136"/>
    </font>
    <font>
      <sz val="14"/>
      <color rgb="FF0033CC"/>
      <name val="標楷體"/>
      <family val="4"/>
      <charset val="136"/>
    </font>
    <font>
      <sz val="11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FF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19" borderId="13" applyNumberFormat="0" applyAlignment="0" applyProtection="0">
      <alignment vertical="center"/>
    </xf>
    <xf numFmtId="0" fontId="8" fillId="0" borderId="0"/>
    <xf numFmtId="0" fontId="25" fillId="0" borderId="14" applyNumberFormat="0" applyFill="0" applyAlignment="0" applyProtection="0">
      <alignment vertical="center"/>
    </xf>
    <xf numFmtId="0" fontId="8" fillId="20" borderId="15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9" borderId="13" applyNumberFormat="0" applyAlignment="0" applyProtection="0">
      <alignment vertical="center"/>
    </xf>
    <xf numFmtId="0" fontId="32" fillId="19" borderId="19" applyNumberFormat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65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13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vertical="center" shrinkToFit="1"/>
    </xf>
    <xf numFmtId="177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>
      <alignment vertical="center"/>
    </xf>
    <xf numFmtId="177" fontId="9" fillId="2" borderId="1" xfId="0" applyNumberFormat="1" applyFont="1" applyFill="1" applyBorder="1" applyAlignment="1">
      <alignment vertical="center" shrinkToFit="1"/>
    </xf>
    <xf numFmtId="177" fontId="9" fillId="2" borderId="1" xfId="0" applyNumberFormat="1" applyFont="1" applyFill="1" applyBorder="1" applyAlignment="1">
      <alignment vertical="center"/>
    </xf>
    <xf numFmtId="177" fontId="9" fillId="2" borderId="1" xfId="0" applyNumberFormat="1" applyFont="1" applyFill="1" applyBorder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7" fontId="3" fillId="0" borderId="1" xfId="0" applyNumberFormat="1" applyFont="1" applyFill="1" applyBorder="1" applyAlignment="1">
      <alignment vertical="center" shrinkToFit="1"/>
    </xf>
    <xf numFmtId="177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>
      <alignment vertical="center"/>
    </xf>
    <xf numFmtId="0" fontId="19" fillId="0" borderId="1" xfId="3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/>
    </xf>
    <xf numFmtId="0" fontId="19" fillId="0" borderId="1" xfId="4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 shrinkToFit="1"/>
    </xf>
    <xf numFmtId="0" fontId="9" fillId="0" borderId="2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180" fontId="9" fillId="0" borderId="1" xfId="0" applyNumberFormat="1" applyFont="1" applyFill="1" applyBorder="1" applyAlignment="1" applyProtection="1">
      <alignment horizontal="center"/>
      <protection hidden="1"/>
    </xf>
    <xf numFmtId="180" fontId="19" fillId="0" borderId="1" xfId="0" applyNumberFormat="1" applyFont="1" applyFill="1" applyBorder="1" applyAlignment="1">
      <alignment horizontal="center" vertical="center" shrinkToFit="1"/>
    </xf>
    <xf numFmtId="180" fontId="19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 vertical="center"/>
    </xf>
    <xf numFmtId="180" fontId="9" fillId="0" borderId="1" xfId="0" applyNumberFormat="1" applyFont="1" applyFill="1" applyBorder="1" applyAlignment="1">
      <alignment horizontal="center" vertical="center" shrinkToFit="1"/>
    </xf>
    <xf numFmtId="180" fontId="13" fillId="0" borderId="1" xfId="0" applyNumberFormat="1" applyFont="1" applyFill="1" applyBorder="1" applyAlignment="1">
      <alignment horizontal="center" vertical="center"/>
    </xf>
    <xf numFmtId="180" fontId="13" fillId="0" borderId="1" xfId="0" applyNumberFormat="1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181" fontId="9" fillId="0" borderId="1" xfId="3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80" fontId="9" fillId="0" borderId="1" xfId="0" applyNumberFormat="1" applyFont="1" applyFill="1" applyBorder="1" applyAlignment="1">
      <alignment horizontal="center"/>
    </xf>
    <xf numFmtId="178" fontId="9" fillId="0" borderId="1" xfId="0" applyNumberFormat="1" applyFont="1" applyFill="1" applyBorder="1" applyAlignment="1" applyProtection="1">
      <alignment horizontal="left"/>
      <protection hidden="1"/>
    </xf>
    <xf numFmtId="0" fontId="13" fillId="0" borderId="1" xfId="0" applyFont="1" applyFill="1" applyBorder="1" applyAlignment="1">
      <alignment horizontal="left" vertical="center"/>
    </xf>
    <xf numFmtId="179" fontId="9" fillId="0" borderId="1" xfId="0" applyNumberFormat="1" applyFont="1" applyFill="1" applyBorder="1" applyAlignment="1" applyProtection="1">
      <alignment horizontal="left" shrinkToFit="1"/>
      <protection hidden="1"/>
    </xf>
    <xf numFmtId="179" fontId="38" fillId="0" borderId="1" xfId="0" applyNumberFormat="1" applyFont="1" applyFill="1" applyBorder="1" applyAlignment="1" applyProtection="1">
      <alignment horizontal="left" shrinkToFit="1"/>
      <protection hidden="1"/>
    </xf>
    <xf numFmtId="0" fontId="9" fillId="0" borderId="1" xfId="0" applyFont="1" applyFill="1" applyBorder="1" applyAlignment="1">
      <alignment horizontal="left" vertical="center"/>
    </xf>
    <xf numFmtId="49" fontId="9" fillId="0" borderId="1" xfId="0" applyNumberFormat="1" applyFont="1" applyFill="1" applyBorder="1" applyAlignment="1">
      <alignment vertical="center" shrinkToFit="1"/>
    </xf>
    <xf numFmtId="0" fontId="36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shrinkToFit="1"/>
    </xf>
    <xf numFmtId="0" fontId="3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0" fillId="0" borderId="1" xfId="0" applyFont="1" applyFill="1" applyBorder="1">
      <alignment vertical="center"/>
    </xf>
    <xf numFmtId="0" fontId="9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shrinkToFit="1"/>
    </xf>
    <xf numFmtId="0" fontId="9" fillId="26" borderId="1" xfId="0" applyFont="1" applyFill="1" applyBorder="1" applyAlignment="1">
      <alignment horizontal="left" vertical="top" wrapText="1"/>
    </xf>
    <xf numFmtId="0" fontId="9" fillId="26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6" fillId="0" borderId="0" xfId="0" applyFont="1">
      <alignment vertical="center"/>
    </xf>
    <xf numFmtId="0" fontId="9" fillId="0" borderId="23" xfId="0" applyFont="1" applyFill="1" applyBorder="1" applyAlignment="1">
      <alignment horizontal="center" vertical="center" shrinkToFit="1"/>
    </xf>
    <xf numFmtId="0" fontId="13" fillId="0" borderId="2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shrinkToFit="1"/>
    </xf>
    <xf numFmtId="0" fontId="13" fillId="0" borderId="23" xfId="0" applyFont="1" applyFill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top" wrapText="1"/>
    </xf>
    <xf numFmtId="0" fontId="41" fillId="0" borderId="1" xfId="0" applyFont="1" applyFill="1" applyBorder="1">
      <alignment vertical="center"/>
    </xf>
    <xf numFmtId="0" fontId="9" fillId="26" borderId="22" xfId="0" applyFont="1" applyFill="1" applyBorder="1" applyAlignment="1">
      <alignment horizontal="center" vertical="top" wrapText="1"/>
    </xf>
    <xf numFmtId="49" fontId="9" fillId="26" borderId="2" xfId="0" applyNumberFormat="1" applyFont="1" applyFill="1" applyBorder="1" applyAlignment="1">
      <alignment horizontal="left" vertical="center"/>
    </xf>
    <xf numFmtId="0" fontId="9" fillId="26" borderId="2" xfId="0" applyNumberFormat="1" applyFont="1" applyFill="1" applyBorder="1" applyAlignment="1">
      <alignment horizontal="center" vertical="center" shrinkToFit="1"/>
    </xf>
    <xf numFmtId="0" fontId="9" fillId="26" borderId="8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19" fillId="0" borderId="2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shrinkToFit="1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shrinkToFit="1"/>
    </xf>
    <xf numFmtId="179" fontId="9" fillId="0" borderId="1" xfId="0" applyNumberFormat="1" applyFont="1" applyFill="1" applyBorder="1" applyAlignment="1" applyProtection="1">
      <protection hidden="1"/>
    </xf>
    <xf numFmtId="179" fontId="9" fillId="0" borderId="1" xfId="0" applyNumberFormat="1" applyFont="1" applyFill="1" applyBorder="1" applyAlignment="1" applyProtection="1">
      <alignment horizontal="left"/>
      <protection hidden="1"/>
    </xf>
    <xf numFmtId="180" fontId="9" fillId="0" borderId="1" xfId="0" applyNumberFormat="1" applyFont="1" applyFill="1" applyBorder="1" applyAlignment="1" applyProtection="1">
      <alignment horizontal="center" vertical="center"/>
      <protection hidden="1"/>
    </xf>
    <xf numFmtId="0" fontId="19" fillId="0" borderId="1" xfId="0" applyFont="1" applyFill="1" applyBorder="1" applyAlignment="1">
      <alignment horizontal="left" vertical="center" shrinkToFi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19" fillId="0" borderId="1" xfId="3" applyFont="1" applyFill="1" applyBorder="1" applyAlignment="1">
      <alignment horizontal="left" vertical="center" shrinkToFit="1"/>
    </xf>
    <xf numFmtId="0" fontId="44" fillId="0" borderId="1" xfId="0" applyFont="1" applyFill="1" applyBorder="1" applyAlignment="1">
      <alignment horizontal="left" vertical="center"/>
    </xf>
    <xf numFmtId="0" fontId="44" fillId="0" borderId="1" xfId="0" applyFont="1" applyFill="1" applyBorder="1" applyAlignment="1">
      <alignment horizontal="left" vertical="center" shrinkToFit="1"/>
    </xf>
    <xf numFmtId="0" fontId="4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0" borderId="24" xfId="24" applyFont="1" applyFill="1" applyBorder="1" applyAlignment="1">
      <alignment horizontal="center" vertical="center" shrinkToFit="1"/>
    </xf>
    <xf numFmtId="0" fontId="46" fillId="26" borderId="24" xfId="24" applyFont="1" applyFill="1" applyBorder="1" applyAlignment="1">
      <alignment horizontal="center" vertical="center" shrinkToFit="1"/>
    </xf>
    <xf numFmtId="0" fontId="19" fillId="26" borderId="0" xfId="24" applyFont="1" applyFill="1" applyAlignment="1">
      <alignment vertical="center" shrinkToFit="1"/>
    </xf>
    <xf numFmtId="0" fontId="47" fillId="0" borderId="2" xfId="24" applyFont="1" applyFill="1" applyBorder="1" applyAlignment="1">
      <alignment horizontal="center" vertical="center" shrinkToFit="1"/>
    </xf>
    <xf numFmtId="0" fontId="48" fillId="0" borderId="1" xfId="24" applyFont="1" applyFill="1" applyBorder="1" applyAlignment="1">
      <alignment horizontal="center" vertical="center" shrinkToFit="1"/>
    </xf>
    <xf numFmtId="0" fontId="49" fillId="26" borderId="0" xfId="24" applyFont="1" applyFill="1" applyAlignment="1">
      <alignment vertical="center" shrinkToFit="1"/>
    </xf>
    <xf numFmtId="182" fontId="19" fillId="26" borderId="0" xfId="24" applyNumberFormat="1" applyFont="1" applyFill="1" applyAlignment="1">
      <alignment vertical="center" shrinkToFit="1"/>
    </xf>
    <xf numFmtId="0" fontId="51" fillId="0" borderId="41" xfId="24" applyFont="1" applyFill="1" applyBorder="1" applyAlignment="1">
      <alignment horizontal="center" vertical="center" shrinkToFit="1"/>
    </xf>
    <xf numFmtId="0" fontId="51" fillId="0" borderId="24" xfId="24" applyFont="1" applyFill="1" applyBorder="1" applyAlignment="1">
      <alignment horizontal="center" vertical="center" shrinkToFit="1"/>
    </xf>
    <xf numFmtId="0" fontId="40" fillId="26" borderId="0" xfId="24" applyFont="1" applyFill="1" applyAlignment="1">
      <alignment vertical="center" shrinkToFit="1"/>
    </xf>
    <xf numFmtId="0" fontId="19" fillId="0" borderId="0" xfId="24" applyFont="1" applyFill="1" applyAlignment="1">
      <alignment vertical="center" shrinkToFit="1"/>
    </xf>
    <xf numFmtId="0" fontId="19" fillId="0" borderId="0" xfId="24" applyFont="1" applyFill="1" applyAlignment="1">
      <alignment horizontal="center" vertical="center" shrinkToFit="1"/>
    </xf>
    <xf numFmtId="0" fontId="19" fillId="26" borderId="0" xfId="24" applyFont="1" applyFill="1" applyAlignment="1">
      <alignment horizontal="center" vertical="center" shrinkToFit="1"/>
    </xf>
    <xf numFmtId="0" fontId="9" fillId="26" borderId="0" xfId="24" applyFont="1" applyFill="1" applyAlignment="1">
      <alignment vertical="center" shrinkToFit="1"/>
    </xf>
    <xf numFmtId="49" fontId="53" fillId="26" borderId="25" xfId="0" applyNumberFormat="1" applyFont="1" applyFill="1" applyBorder="1" applyAlignment="1">
      <alignment horizontal="center" vertical="center" shrinkToFit="1"/>
    </xf>
    <xf numFmtId="0" fontId="55" fillId="0" borderId="27" xfId="0" applyFont="1" applyFill="1" applyBorder="1" applyAlignment="1">
      <alignment horizontal="center" vertical="center" shrinkToFit="1"/>
    </xf>
    <xf numFmtId="0" fontId="55" fillId="0" borderId="27" xfId="0" applyFont="1" applyFill="1" applyBorder="1" applyAlignment="1">
      <alignment horizontal="center" vertical="center" wrapText="1" shrinkToFit="1" readingOrder="1"/>
    </xf>
    <xf numFmtId="0" fontId="53" fillId="0" borderId="27" xfId="0" applyFont="1" applyFill="1" applyBorder="1" applyAlignment="1">
      <alignment horizontal="center" vertical="center" wrapText="1" shrinkToFit="1" readingOrder="1"/>
    </xf>
    <xf numFmtId="0" fontId="55" fillId="26" borderId="28" xfId="0" applyFont="1" applyFill="1" applyBorder="1" applyAlignment="1">
      <alignment horizontal="center" vertical="center" wrapText="1" shrinkToFit="1" readingOrder="1"/>
    </xf>
    <xf numFmtId="49" fontId="53" fillId="26" borderId="29" xfId="0" applyNumberFormat="1" applyFont="1" applyFill="1" applyBorder="1" applyAlignment="1">
      <alignment horizontal="center" vertical="center" shrinkToFit="1"/>
    </xf>
    <xf numFmtId="49" fontId="53" fillId="26" borderId="30" xfId="0" applyNumberFormat="1" applyFont="1" applyFill="1" applyBorder="1" applyAlignment="1">
      <alignment horizontal="center" vertical="center" shrinkToFit="1"/>
    </xf>
    <xf numFmtId="0" fontId="53" fillId="0" borderId="30" xfId="0" applyFont="1" applyFill="1" applyBorder="1" applyAlignment="1">
      <alignment horizontal="center" vertical="center" shrinkToFit="1"/>
    </xf>
    <xf numFmtId="0" fontId="54" fillId="0" borderId="30" xfId="0" applyFont="1" applyFill="1" applyBorder="1" applyAlignment="1">
      <alignment horizontal="center" vertical="center" shrinkToFit="1"/>
    </xf>
    <xf numFmtId="0" fontId="55" fillId="0" borderId="2" xfId="0" applyFont="1" applyFill="1" applyBorder="1" applyAlignment="1">
      <alignment horizontal="center" vertical="center" shrinkToFit="1"/>
    </xf>
    <xf numFmtId="177" fontId="57" fillId="26" borderId="31" xfId="0" applyNumberFormat="1" applyFont="1" applyFill="1" applyBorder="1" applyAlignment="1">
      <alignment horizontal="center" vertical="center" shrinkToFit="1"/>
    </xf>
    <xf numFmtId="49" fontId="53" fillId="26" borderId="32" xfId="0" applyNumberFormat="1" applyFont="1" applyFill="1" applyBorder="1" applyAlignment="1">
      <alignment horizontal="center" vertical="center" shrinkToFit="1"/>
    </xf>
    <xf numFmtId="0" fontId="53" fillId="0" borderId="4" xfId="0" applyFont="1" applyFill="1" applyBorder="1" applyAlignment="1">
      <alignment horizontal="center" vertical="center" shrinkToFit="1"/>
    </xf>
    <xf numFmtId="0" fontId="53" fillId="0" borderId="2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center" vertical="center" shrinkToFit="1"/>
    </xf>
    <xf numFmtId="177" fontId="57" fillId="26" borderId="33" xfId="0" applyNumberFormat="1" applyFont="1" applyFill="1" applyBorder="1" applyAlignment="1">
      <alignment horizontal="center" vertical="center" shrinkToFit="1"/>
    </xf>
    <xf numFmtId="49" fontId="53" fillId="26" borderId="1" xfId="0" applyNumberFormat="1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9" fontId="53" fillId="26" borderId="34" xfId="0" applyNumberFormat="1" applyFont="1" applyFill="1" applyBorder="1" applyAlignment="1">
      <alignment horizontal="center" vertical="center" shrinkToFit="1"/>
    </xf>
    <xf numFmtId="49" fontId="53" fillId="26" borderId="35" xfId="0" applyNumberFormat="1" applyFont="1" applyFill="1" applyBorder="1" applyAlignment="1">
      <alignment horizontal="center" vertical="center" shrinkToFit="1"/>
    </xf>
    <xf numFmtId="0" fontId="55" fillId="0" borderId="35" xfId="0" applyFont="1" applyFill="1" applyBorder="1" applyAlignment="1">
      <alignment horizontal="center" vertical="center" shrinkToFit="1"/>
    </xf>
    <xf numFmtId="177" fontId="57" fillId="26" borderId="37" xfId="0" applyNumberFormat="1" applyFont="1" applyFill="1" applyBorder="1" applyAlignment="1">
      <alignment horizontal="center" vertical="center" shrinkToFit="1"/>
    </xf>
    <xf numFmtId="177" fontId="57" fillId="26" borderId="38" xfId="0" applyNumberFormat="1" applyFont="1" applyFill="1" applyBorder="1" applyAlignment="1">
      <alignment horizontal="center" vertical="center" shrinkToFit="1"/>
    </xf>
    <xf numFmtId="177" fontId="57" fillId="26" borderId="39" xfId="0" applyNumberFormat="1" applyFont="1" applyFill="1" applyBorder="1" applyAlignment="1">
      <alignment horizontal="center" vertical="center" shrinkToFit="1"/>
    </xf>
    <xf numFmtId="49" fontId="53" fillId="0" borderId="1" xfId="0" applyNumberFormat="1" applyFont="1" applyFill="1" applyBorder="1" applyAlignment="1">
      <alignment horizontal="center" vertical="center" shrinkToFit="1"/>
    </xf>
    <xf numFmtId="0" fontId="55" fillId="0" borderId="4" xfId="0" applyFont="1" applyFill="1" applyBorder="1" applyAlignment="1">
      <alignment horizontal="center" vertical="center" shrinkToFit="1"/>
    </xf>
    <xf numFmtId="0" fontId="53" fillId="0" borderId="3" xfId="0" applyFont="1" applyFill="1" applyBorder="1" applyAlignment="1">
      <alignment horizontal="center" vertical="center" shrinkToFit="1"/>
    </xf>
    <xf numFmtId="0" fontId="53" fillId="0" borderId="35" xfId="0" applyFont="1" applyFill="1" applyBorder="1" applyAlignment="1">
      <alignment horizontal="center" vertical="center" shrinkToFit="1"/>
    </xf>
    <xf numFmtId="49" fontId="55" fillId="26" borderId="26" xfId="0" applyNumberFormat="1" applyFont="1" applyFill="1" applyBorder="1" applyAlignment="1">
      <alignment horizontal="center" vertical="center" wrapText="1" shrinkToFit="1"/>
    </xf>
    <xf numFmtId="0" fontId="37" fillId="0" borderId="0" xfId="0" applyFont="1" applyFill="1" applyBorder="1" applyAlignment="1">
      <alignment horizontal="center" vertical="center" textRotation="255"/>
    </xf>
    <xf numFmtId="0" fontId="58" fillId="0" borderId="0" xfId="0" applyFont="1">
      <alignment vertical="center"/>
    </xf>
    <xf numFmtId="0" fontId="48" fillId="0" borderId="30" xfId="24" applyFont="1" applyFill="1" applyBorder="1" applyAlignment="1">
      <alignment horizontal="center" vertical="center" shrinkToFit="1"/>
    </xf>
    <xf numFmtId="0" fontId="53" fillId="0" borderId="36" xfId="0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5" fillId="0" borderId="1" xfId="24" applyFont="1" applyFill="1" applyBorder="1" applyAlignment="1">
      <alignment horizontal="center" vertical="center" shrinkToFit="1"/>
    </xf>
    <xf numFmtId="0" fontId="53" fillId="0" borderId="30" xfId="24" applyFont="1" applyFill="1" applyBorder="1" applyAlignment="1">
      <alignment horizontal="center" vertical="center" shrinkToFit="1"/>
    </xf>
    <xf numFmtId="0" fontId="53" fillId="0" borderId="2" xfId="24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left" vertical="center" shrinkToFit="1"/>
    </xf>
    <xf numFmtId="0" fontId="19" fillId="0" borderId="1" xfId="0" applyFont="1" applyFill="1" applyBorder="1" applyAlignment="1">
      <alignment horizontal="left"/>
    </xf>
    <xf numFmtId="0" fontId="19" fillId="0" borderId="1" xfId="1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horizontal="center" shrinkToFit="1"/>
    </xf>
    <xf numFmtId="0" fontId="36" fillId="0" borderId="0" xfId="0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center" vertical="center" shrinkToFit="1"/>
    </xf>
    <xf numFmtId="0" fontId="62" fillId="0" borderId="3" xfId="0" applyFont="1" applyBorder="1" applyAlignment="1">
      <alignment horizontal="center" vertical="center" shrinkToFit="1"/>
    </xf>
    <xf numFmtId="0" fontId="63" fillId="0" borderId="0" xfId="0" applyFont="1">
      <alignment vertical="center"/>
    </xf>
    <xf numFmtId="14" fontId="64" fillId="0" borderId="1" xfId="0" applyNumberFormat="1" applyFont="1" applyBorder="1" applyAlignment="1">
      <alignment horizontal="center" vertical="center" shrinkToFit="1"/>
    </xf>
    <xf numFmtId="14" fontId="64" fillId="0" borderId="1" xfId="0" applyNumberFormat="1" applyFont="1" applyFill="1" applyBorder="1" applyAlignment="1">
      <alignment horizontal="center" vertical="center" shrinkToFit="1"/>
    </xf>
    <xf numFmtId="182" fontId="61" fillId="0" borderId="22" xfId="0" applyNumberFormat="1" applyFont="1" applyFill="1" applyBorder="1" applyAlignment="1">
      <alignment horizontal="center" vertical="top" wrapText="1"/>
    </xf>
    <xf numFmtId="182" fontId="61" fillId="0" borderId="1" xfId="0" applyNumberFormat="1" applyFont="1" applyFill="1" applyBorder="1" applyAlignment="1">
      <alignment horizontal="center" vertical="center" shrinkToFit="1"/>
    </xf>
    <xf numFmtId="182" fontId="61" fillId="0" borderId="2" xfId="0" applyNumberFormat="1" applyFont="1" applyFill="1" applyBorder="1" applyAlignment="1">
      <alignment horizontal="center" vertical="center" shrinkToFit="1"/>
    </xf>
    <xf numFmtId="182" fontId="61" fillId="0" borderId="1" xfId="0" applyNumberFormat="1" applyFont="1" applyBorder="1" applyAlignment="1">
      <alignment horizontal="center" vertical="center" wrapText="1"/>
    </xf>
    <xf numFmtId="182" fontId="61" fillId="0" borderId="2" xfId="0" applyNumberFormat="1" applyFont="1" applyFill="1" applyBorder="1" applyAlignment="1">
      <alignment horizontal="center" vertical="top" wrapText="1"/>
    </xf>
    <xf numFmtId="184" fontId="61" fillId="0" borderId="22" xfId="0" applyNumberFormat="1" applyFont="1" applyBorder="1" applyAlignment="1">
      <alignment horizontal="center" vertical="center" wrapText="1"/>
    </xf>
    <xf numFmtId="182" fontId="61" fillId="0" borderId="22" xfId="0" applyNumberFormat="1" applyFont="1" applyFill="1" applyBorder="1" applyAlignment="1">
      <alignment horizontal="center" vertical="center" shrinkToFit="1"/>
    </xf>
    <xf numFmtId="182" fontId="61" fillId="26" borderId="1" xfId="0" applyNumberFormat="1" applyFont="1" applyFill="1" applyBorder="1" applyAlignment="1">
      <alignment horizontal="center" vertical="center" wrapText="1"/>
    </xf>
    <xf numFmtId="182" fontId="61" fillId="26" borderId="22" xfId="0" applyNumberFormat="1" applyFont="1" applyFill="1" applyBorder="1" applyAlignment="1">
      <alignment horizontal="center" vertical="top" wrapText="1"/>
    </xf>
    <xf numFmtId="182" fontId="61" fillId="26" borderId="2" xfId="0" applyNumberFormat="1" applyFont="1" applyFill="1" applyBorder="1" applyAlignment="1">
      <alignment horizontal="center" vertical="center" wrapText="1"/>
    </xf>
    <xf numFmtId="182" fontId="61" fillId="0" borderId="1" xfId="0" applyNumberFormat="1" applyFont="1" applyFill="1" applyBorder="1" applyAlignment="1">
      <alignment horizontal="center" vertical="top" wrapText="1"/>
    </xf>
    <xf numFmtId="182" fontId="61" fillId="0" borderId="1" xfId="0" applyNumberFormat="1" applyFont="1" applyFill="1" applyBorder="1" applyAlignment="1">
      <alignment horizontal="center" vertical="center" wrapText="1"/>
    </xf>
    <xf numFmtId="182" fontId="61" fillId="0" borderId="1" xfId="0" applyNumberFormat="1" applyFont="1" applyBorder="1" applyAlignment="1">
      <alignment horizontal="center" vertical="top" wrapText="1"/>
    </xf>
    <xf numFmtId="182" fontId="61" fillId="0" borderId="8" xfId="0" applyNumberFormat="1" applyFont="1" applyFill="1" applyBorder="1" applyAlignment="1">
      <alignment horizontal="center" vertical="top" wrapText="1"/>
    </xf>
    <xf numFmtId="182" fontId="61" fillId="0" borderId="23" xfId="0" applyNumberFormat="1" applyFont="1" applyBorder="1" applyAlignment="1">
      <alignment horizontal="center" vertical="top" wrapText="1"/>
    </xf>
    <xf numFmtId="0" fontId="65" fillId="0" borderId="1" xfId="0" applyFont="1" applyFill="1" applyBorder="1" applyAlignment="1">
      <alignment horizontal="center" vertical="top" wrapText="1"/>
    </xf>
    <xf numFmtId="0" fontId="59" fillId="0" borderId="2" xfId="0" applyNumberFormat="1" applyFont="1" applyFill="1" applyBorder="1" applyAlignment="1">
      <alignment horizontal="center" vertical="center" shrinkToFit="1"/>
    </xf>
    <xf numFmtId="0" fontId="60" fillId="0" borderId="1" xfId="0" applyNumberFormat="1" applyFont="1" applyFill="1" applyBorder="1" applyAlignment="1">
      <alignment horizontal="center" vertical="center" shrinkToFit="1"/>
    </xf>
    <xf numFmtId="182" fontId="60" fillId="0" borderId="1" xfId="0" applyNumberFormat="1" applyFont="1" applyFill="1" applyBorder="1" applyAlignment="1">
      <alignment horizontal="center" vertical="center"/>
    </xf>
    <xf numFmtId="0" fontId="60" fillId="0" borderId="1" xfId="0" applyFont="1" applyFill="1" applyBorder="1" applyAlignment="1">
      <alignment horizontal="center" vertical="center"/>
    </xf>
    <xf numFmtId="0" fontId="66" fillId="0" borderId="1" xfId="0" applyFont="1" applyBorder="1">
      <alignment vertical="center"/>
    </xf>
    <xf numFmtId="0" fontId="66" fillId="0" borderId="0" xfId="0" applyFont="1">
      <alignment vertical="center"/>
    </xf>
    <xf numFmtId="0" fontId="0" fillId="0" borderId="0" xfId="0" applyBorder="1">
      <alignment vertical="center"/>
    </xf>
    <xf numFmtId="0" fontId="66" fillId="0" borderId="0" xfId="0" applyFont="1" applyBorder="1">
      <alignment vertical="center"/>
    </xf>
    <xf numFmtId="182" fontId="9" fillId="0" borderId="1" xfId="0" applyNumberFormat="1" applyFont="1" applyFill="1" applyBorder="1" applyAlignment="1">
      <alignment horizontal="center" vertical="center"/>
    </xf>
    <xf numFmtId="0" fontId="62" fillId="0" borderId="1" xfId="0" applyFont="1" applyBorder="1" applyAlignment="1">
      <alignment horizontal="center" vertical="center" shrinkToFit="1"/>
    </xf>
    <xf numFmtId="184" fontId="61" fillId="0" borderId="1" xfId="0" applyNumberFormat="1" applyFont="1" applyBorder="1" applyAlignment="1">
      <alignment horizontal="center" vertical="center" wrapText="1"/>
    </xf>
    <xf numFmtId="0" fontId="59" fillId="0" borderId="1" xfId="0" applyNumberFormat="1" applyFont="1" applyFill="1" applyBorder="1" applyAlignment="1">
      <alignment horizontal="center" vertical="center" shrinkToFit="1"/>
    </xf>
    <xf numFmtId="14" fontId="68" fillId="0" borderId="1" xfId="0" applyNumberFormat="1" applyFont="1" applyBorder="1" applyAlignment="1">
      <alignment horizontal="center" vertical="center" shrinkToFit="1"/>
    </xf>
    <xf numFmtId="14" fontId="68" fillId="0" borderId="1" xfId="0" applyNumberFormat="1" applyFont="1" applyFill="1" applyBorder="1" applyAlignment="1">
      <alignment horizontal="center" vertical="center" shrinkToFit="1"/>
    </xf>
    <xf numFmtId="0" fontId="69" fillId="0" borderId="3" xfId="0" applyFont="1" applyBorder="1" applyAlignment="1">
      <alignment horizontal="center" vertical="center" shrinkToFit="1"/>
    </xf>
    <xf numFmtId="182" fontId="67" fillId="0" borderId="22" xfId="0" applyNumberFormat="1" applyFont="1" applyFill="1" applyBorder="1" applyAlignment="1">
      <alignment horizontal="center" vertical="top" wrapText="1"/>
    </xf>
    <xf numFmtId="182" fontId="67" fillId="0" borderId="1" xfId="0" applyNumberFormat="1" applyFont="1" applyFill="1" applyBorder="1" applyAlignment="1">
      <alignment horizontal="center" vertical="center" shrinkToFit="1"/>
    </xf>
    <xf numFmtId="182" fontId="67" fillId="0" borderId="2" xfId="0" applyNumberFormat="1" applyFont="1" applyFill="1" applyBorder="1" applyAlignment="1">
      <alignment horizontal="center" vertical="center" shrinkToFit="1"/>
    </xf>
    <xf numFmtId="182" fontId="67" fillId="0" borderId="1" xfId="0" applyNumberFormat="1" applyFont="1" applyBorder="1" applyAlignment="1">
      <alignment horizontal="center" vertical="center" wrapText="1"/>
    </xf>
    <xf numFmtId="182" fontId="67" fillId="0" borderId="2" xfId="0" applyNumberFormat="1" applyFont="1" applyFill="1" applyBorder="1" applyAlignment="1">
      <alignment horizontal="center" vertical="top" wrapText="1"/>
    </xf>
    <xf numFmtId="184" fontId="67" fillId="0" borderId="22" xfId="0" applyNumberFormat="1" applyFont="1" applyBorder="1" applyAlignment="1">
      <alignment horizontal="center" vertical="center" wrapText="1"/>
    </xf>
    <xf numFmtId="182" fontId="67" fillId="0" borderId="22" xfId="0" applyNumberFormat="1" applyFont="1" applyFill="1" applyBorder="1" applyAlignment="1">
      <alignment horizontal="center" vertical="center" shrinkToFit="1"/>
    </xf>
    <xf numFmtId="182" fontId="67" fillId="26" borderId="1" xfId="0" applyNumberFormat="1" applyFont="1" applyFill="1" applyBorder="1" applyAlignment="1">
      <alignment horizontal="center" vertical="center" wrapText="1"/>
    </xf>
    <xf numFmtId="182" fontId="67" fillId="26" borderId="22" xfId="0" applyNumberFormat="1" applyFont="1" applyFill="1" applyBorder="1" applyAlignment="1">
      <alignment horizontal="center" vertical="top" wrapText="1"/>
    </xf>
    <xf numFmtId="182" fontId="67" fillId="26" borderId="2" xfId="0" applyNumberFormat="1" applyFont="1" applyFill="1" applyBorder="1" applyAlignment="1">
      <alignment horizontal="center" vertical="center" wrapText="1"/>
    </xf>
    <xf numFmtId="182" fontId="67" fillId="0" borderId="1" xfId="0" applyNumberFormat="1" applyFont="1" applyFill="1" applyBorder="1" applyAlignment="1">
      <alignment horizontal="center" vertical="top" wrapText="1"/>
    </xf>
    <xf numFmtId="182" fontId="67" fillId="0" borderId="1" xfId="0" applyNumberFormat="1" applyFont="1" applyFill="1" applyBorder="1" applyAlignment="1">
      <alignment horizontal="center" vertical="center" wrapText="1"/>
    </xf>
    <xf numFmtId="182" fontId="67" fillId="0" borderId="1" xfId="0" applyNumberFormat="1" applyFont="1" applyBorder="1" applyAlignment="1">
      <alignment horizontal="center" vertical="top" wrapText="1"/>
    </xf>
    <xf numFmtId="182" fontId="67" fillId="0" borderId="8" xfId="0" applyNumberFormat="1" applyFont="1" applyFill="1" applyBorder="1" applyAlignment="1">
      <alignment horizontal="center" vertical="top" wrapText="1"/>
    </xf>
    <xf numFmtId="182" fontId="67" fillId="0" borderId="23" xfId="0" applyNumberFormat="1" applyFont="1" applyBorder="1" applyAlignment="1">
      <alignment horizontal="center" vertical="top" wrapText="1"/>
    </xf>
    <xf numFmtId="0" fontId="70" fillId="0" borderId="1" xfId="0" applyFont="1" applyFill="1" applyBorder="1" applyAlignment="1">
      <alignment horizontal="center" vertical="top" wrapText="1"/>
    </xf>
    <xf numFmtId="0" fontId="71" fillId="0" borderId="2" xfId="0" applyNumberFormat="1" applyFont="1" applyFill="1" applyBorder="1" applyAlignment="1">
      <alignment horizontal="center" vertical="center" shrinkToFit="1"/>
    </xf>
    <xf numFmtId="0" fontId="72" fillId="0" borderId="1" xfId="0" applyNumberFormat="1" applyFont="1" applyFill="1" applyBorder="1" applyAlignment="1">
      <alignment horizontal="center" vertical="center" shrinkToFit="1"/>
    </xf>
    <xf numFmtId="182" fontId="72" fillId="0" borderId="1" xfId="0" applyNumberFormat="1" applyFont="1" applyFill="1" applyBorder="1" applyAlignment="1">
      <alignment horizontal="center" vertical="center"/>
    </xf>
    <xf numFmtId="0" fontId="72" fillId="0" borderId="1" xfId="0" applyFont="1" applyFill="1" applyBorder="1" applyAlignment="1">
      <alignment horizontal="center" vertical="center"/>
    </xf>
    <xf numFmtId="0" fontId="72" fillId="0" borderId="1" xfId="0" applyFont="1" applyBorder="1">
      <alignment vertical="center"/>
    </xf>
    <xf numFmtId="0" fontId="73" fillId="0" borderId="0" xfId="0" applyFont="1" applyBorder="1">
      <alignment vertical="center"/>
    </xf>
    <xf numFmtId="0" fontId="73" fillId="0" borderId="0" xfId="0" applyFont="1">
      <alignment vertical="center"/>
    </xf>
    <xf numFmtId="182" fontId="61" fillId="0" borderId="23" xfId="0" applyNumberFormat="1" applyFont="1" applyFill="1" applyBorder="1" applyAlignment="1">
      <alignment horizontal="center" vertical="center" wrapText="1"/>
    </xf>
    <xf numFmtId="182" fontId="61" fillId="0" borderId="5" xfId="0" applyNumberFormat="1" applyFont="1" applyFill="1" applyBorder="1" applyAlignment="1">
      <alignment horizontal="center" vertical="top" wrapText="1"/>
    </xf>
    <xf numFmtId="182" fontId="61" fillId="0" borderId="45" xfId="0" applyNumberFormat="1" applyFont="1" applyFill="1" applyBorder="1" applyAlignment="1">
      <alignment horizontal="center" vertical="top" wrapText="1"/>
    </xf>
    <xf numFmtId="182" fontId="61" fillId="0" borderId="23" xfId="0" applyNumberFormat="1" applyFont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shrinkToFit="1"/>
    </xf>
    <xf numFmtId="0" fontId="43" fillId="0" borderId="2" xfId="0" applyFont="1" applyFill="1" applyBorder="1" applyAlignment="1">
      <alignment horizontal="center" vertical="center" shrinkToFit="1"/>
    </xf>
    <xf numFmtId="182" fontId="61" fillId="0" borderId="3" xfId="0" applyNumberFormat="1" applyFont="1" applyFill="1" applyBorder="1" applyAlignment="1">
      <alignment horizontal="center" vertical="center" shrinkToFit="1"/>
    </xf>
    <xf numFmtId="184" fontId="61" fillId="0" borderId="3" xfId="0" applyNumberFormat="1" applyFont="1" applyBorder="1" applyAlignment="1">
      <alignment horizontal="center" vertical="center" wrapText="1"/>
    </xf>
    <xf numFmtId="182" fontId="61" fillId="0" borderId="2" xfId="0" applyNumberFormat="1" applyFont="1" applyBorder="1" applyAlignment="1">
      <alignment horizontal="center" vertical="center" wrapText="1"/>
    </xf>
    <xf numFmtId="0" fontId="65" fillId="0" borderId="2" xfId="0" applyFont="1" applyFill="1" applyBorder="1" applyAlignment="1">
      <alignment horizontal="center" vertical="top" wrapText="1"/>
    </xf>
    <xf numFmtId="0" fontId="4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82" fontId="67" fillId="0" borderId="23" xfId="0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 vertical="center" shrinkToFit="1"/>
    </xf>
    <xf numFmtId="177" fontId="57" fillId="26" borderId="38" xfId="24" applyNumberFormat="1" applyFont="1" applyFill="1" applyBorder="1" applyAlignment="1">
      <alignment horizontal="center" vertical="center" shrinkToFit="1"/>
    </xf>
    <xf numFmtId="177" fontId="57" fillId="26" borderId="31" xfId="24" applyNumberFormat="1" applyFont="1" applyFill="1" applyBorder="1" applyAlignment="1">
      <alignment horizontal="center" vertical="center" shrinkToFit="1"/>
    </xf>
    <xf numFmtId="183" fontId="57" fillId="26" borderId="39" xfId="24" applyNumberFormat="1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49" fontId="53" fillId="26" borderId="2" xfId="0" applyNumberFormat="1" applyFont="1" applyFill="1" applyBorder="1" applyAlignment="1">
      <alignment horizontal="center" vertical="center" shrinkToFit="1"/>
    </xf>
    <xf numFmtId="177" fontId="57" fillId="26" borderId="46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74" fillId="0" borderId="1" xfId="0" applyFont="1" applyFill="1" applyBorder="1" applyAlignment="1">
      <alignment horizontal="left" vertical="center" shrinkToFit="1"/>
    </xf>
    <xf numFmtId="0" fontId="74" fillId="0" borderId="1" xfId="0" applyFont="1" applyFill="1" applyBorder="1" applyAlignment="1">
      <alignment horizontal="center" vertical="center" shrinkToFit="1"/>
    </xf>
    <xf numFmtId="0" fontId="74" fillId="0" borderId="22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shrinkToFit="1"/>
    </xf>
    <xf numFmtId="0" fontId="75" fillId="0" borderId="0" xfId="0" applyFont="1">
      <alignment vertical="center"/>
    </xf>
    <xf numFmtId="0" fontId="76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4" fillId="0" borderId="0" xfId="0" applyFont="1">
      <alignment vertical="center"/>
    </xf>
    <xf numFmtId="0" fontId="77" fillId="0" borderId="0" xfId="0" applyFont="1">
      <alignment vertical="center"/>
    </xf>
    <xf numFmtId="0" fontId="78" fillId="0" borderId="1" xfId="0" applyFont="1" applyFill="1" applyBorder="1" applyAlignment="1">
      <alignment horizontal="center" vertical="center" shrinkToFit="1"/>
    </xf>
    <xf numFmtId="0" fontId="78" fillId="0" borderId="2" xfId="0" applyFont="1" applyFill="1" applyBorder="1" applyAlignment="1">
      <alignment horizontal="center" vertical="center" shrinkToFit="1"/>
    </xf>
    <xf numFmtId="0" fontId="48" fillId="0" borderId="2" xfId="24" applyFont="1" applyFill="1" applyBorder="1" applyAlignment="1">
      <alignment horizontal="center" vertical="center" shrinkToFit="1"/>
    </xf>
    <xf numFmtId="183" fontId="57" fillId="26" borderId="31" xfId="24" applyNumberFormat="1" applyFont="1" applyFill="1" applyBorder="1" applyAlignment="1">
      <alignment horizontal="center" vertical="center" shrinkToFit="1"/>
    </xf>
    <xf numFmtId="0" fontId="54" fillId="0" borderId="2" xfId="0" applyFont="1" applyFill="1" applyBorder="1" applyAlignment="1">
      <alignment horizontal="center" vertical="center" shrinkToFit="1"/>
    </xf>
    <xf numFmtId="0" fontId="55" fillId="0" borderId="41" xfId="0" applyFont="1" applyFill="1" applyBorder="1" applyAlignment="1">
      <alignment horizontal="center" vertical="center" shrinkToFit="1"/>
    </xf>
    <xf numFmtId="176" fontId="13" fillId="0" borderId="1" xfId="0" applyNumberFormat="1" applyFont="1" applyFill="1" applyBorder="1" applyAlignment="1">
      <alignment horizontal="center" vertical="center" shrinkToFit="1"/>
    </xf>
    <xf numFmtId="0" fontId="74" fillId="0" borderId="1" xfId="0" applyFont="1" applyFill="1" applyBorder="1" applyAlignment="1">
      <alignment horizontal="left"/>
    </xf>
    <xf numFmtId="0" fontId="74" fillId="0" borderId="2" xfId="0" applyFont="1" applyFill="1" applyBorder="1" applyAlignment="1">
      <alignment horizontal="left" vertical="center" shrinkToFit="1"/>
    </xf>
    <xf numFmtId="0" fontId="74" fillId="0" borderId="2" xfId="0" applyFont="1" applyFill="1" applyBorder="1" applyAlignment="1">
      <alignment horizontal="center" vertical="center" shrinkToFit="1"/>
    </xf>
    <xf numFmtId="0" fontId="74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182" fontId="61" fillId="0" borderId="11" xfId="0" applyNumberFormat="1" applyFont="1" applyFill="1" applyBorder="1" applyAlignment="1">
      <alignment horizontal="center" vertical="center" wrapText="1"/>
    </xf>
    <xf numFmtId="182" fontId="61" fillId="0" borderId="2" xfId="0" applyNumberFormat="1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center" shrinkToFit="1"/>
    </xf>
    <xf numFmtId="184" fontId="61" fillId="0" borderId="1" xfId="0" applyNumberFormat="1" applyFont="1" applyFill="1" applyBorder="1" applyAlignment="1">
      <alignment horizontal="center" vertical="center" wrapText="1"/>
    </xf>
    <xf numFmtId="176" fontId="13" fillId="0" borderId="3" xfId="0" applyNumberFormat="1" applyFont="1" applyBorder="1" applyAlignment="1">
      <alignment horizontal="center" vertical="center" shrinkToFit="1"/>
    </xf>
    <xf numFmtId="0" fontId="53" fillId="0" borderId="11" xfId="0" applyFont="1" applyFill="1" applyBorder="1" applyAlignment="1">
      <alignment horizontal="center" vertical="center" shrinkToFit="1"/>
    </xf>
    <xf numFmtId="0" fontId="82" fillId="0" borderId="0" xfId="0" applyFont="1">
      <alignment vertical="center"/>
    </xf>
    <xf numFmtId="0" fontId="83" fillId="0" borderId="0" xfId="0" applyFont="1">
      <alignment vertical="center"/>
    </xf>
    <xf numFmtId="49" fontId="53" fillId="26" borderId="3" xfId="0" applyNumberFormat="1" applyFont="1" applyFill="1" applyBorder="1" applyAlignment="1">
      <alignment horizontal="center" vertical="center" shrinkToFit="1"/>
    </xf>
    <xf numFmtId="0" fontId="55" fillId="0" borderId="3" xfId="0" applyFont="1" applyFill="1" applyBorder="1" applyAlignment="1">
      <alignment horizontal="center" vertical="center" shrinkToFit="1"/>
    </xf>
    <xf numFmtId="177" fontId="57" fillId="26" borderId="47" xfId="0" applyNumberFormat="1" applyFont="1" applyFill="1" applyBorder="1" applyAlignment="1">
      <alignment horizontal="center" vertical="center" shrinkToFit="1"/>
    </xf>
    <xf numFmtId="0" fontId="53" fillId="0" borderId="1" xfId="24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shrinkToFit="1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shrinkToFit="1"/>
    </xf>
    <xf numFmtId="182" fontId="61" fillId="0" borderId="2" xfId="0" applyNumberFormat="1" applyFont="1" applyFill="1" applyBorder="1" applyAlignment="1">
      <alignment horizontal="center" vertical="center" wrapText="1"/>
    </xf>
    <xf numFmtId="184" fontId="61" fillId="0" borderId="2" xfId="0" applyNumberFormat="1" applyFont="1" applyBorder="1" applyAlignment="1">
      <alignment horizontal="center" vertical="center" wrapText="1"/>
    </xf>
    <xf numFmtId="0" fontId="79" fillId="0" borderId="1" xfId="0" applyFont="1" applyFill="1" applyBorder="1" applyAlignment="1">
      <alignment horizontal="left" vertical="center" shrinkToFit="1"/>
    </xf>
    <xf numFmtId="0" fontId="79" fillId="0" borderId="1" xfId="0" applyFont="1" applyFill="1" applyBorder="1" applyAlignment="1">
      <alignment horizontal="center" vertical="center"/>
    </xf>
    <xf numFmtId="181" fontId="9" fillId="0" borderId="1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85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53" fillId="26" borderId="34" xfId="24" applyNumberFormat="1" applyFont="1" applyFill="1" applyBorder="1" applyAlignment="1">
      <alignment horizontal="center" vertical="center" shrinkToFit="1"/>
    </xf>
    <xf numFmtId="49" fontId="53" fillId="26" borderId="42" xfId="24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vertical="center"/>
    </xf>
    <xf numFmtId="0" fontId="86" fillId="0" borderId="1" xfId="0" applyFont="1" applyFill="1" applyBorder="1" applyAlignment="1">
      <alignment horizontal="center" vertical="center"/>
    </xf>
    <xf numFmtId="0" fontId="75" fillId="0" borderId="1" xfId="0" applyFont="1" applyFill="1" applyBorder="1" applyAlignment="1">
      <alignment horizontal="center" vertical="center" shrinkToFit="1"/>
    </xf>
    <xf numFmtId="0" fontId="86" fillId="0" borderId="1" xfId="0" applyFont="1" applyFill="1" applyBorder="1" applyAlignment="1">
      <alignment horizontal="center" vertical="center" shrinkToFit="1"/>
    </xf>
    <xf numFmtId="0" fontId="36" fillId="0" borderId="0" xfId="0" applyFont="1" applyBorder="1" applyAlignment="1">
      <alignment vertical="center"/>
    </xf>
    <xf numFmtId="0" fontId="9" fillId="0" borderId="2" xfId="0" applyFont="1" applyFill="1" applyBorder="1" applyAlignment="1">
      <alignment horizontal="left" vertical="center" shrinkToFit="1"/>
    </xf>
    <xf numFmtId="176" fontId="87" fillId="26" borderId="43" xfId="24" applyNumberFormat="1" applyFont="1" applyFill="1" applyBorder="1" applyAlignment="1">
      <alignment horizontal="center" vertical="center" shrinkToFit="1"/>
    </xf>
    <xf numFmtId="0" fontId="43" fillId="0" borderId="1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14" fontId="61" fillId="0" borderId="1" xfId="0" applyNumberFormat="1" applyFont="1" applyBorder="1" applyAlignment="1">
      <alignment horizontal="center" vertical="center" shrinkToFit="1"/>
    </xf>
    <xf numFmtId="14" fontId="61" fillId="0" borderId="1" xfId="0" applyNumberFormat="1" applyFont="1" applyFill="1" applyBorder="1" applyAlignment="1">
      <alignment horizontal="center" vertical="center" shrinkToFit="1"/>
    </xf>
    <xf numFmtId="14" fontId="63" fillId="0" borderId="1" xfId="0" applyNumberFormat="1" applyFont="1" applyBorder="1" applyAlignment="1">
      <alignment horizontal="center" vertical="center" shrinkToFit="1"/>
    </xf>
    <xf numFmtId="14" fontId="63" fillId="0" borderId="1" xfId="0" applyNumberFormat="1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top" wrapText="1"/>
    </xf>
    <xf numFmtId="0" fontId="9" fillId="0" borderId="32" xfId="0" applyFont="1" applyBorder="1" applyAlignment="1">
      <alignment horizontal="left" vertical="top" wrapText="1"/>
    </xf>
    <xf numFmtId="0" fontId="0" fillId="0" borderId="2" xfId="0" applyBorder="1">
      <alignment vertical="center"/>
    </xf>
    <xf numFmtId="0" fontId="89" fillId="0" borderId="2" xfId="0" applyFont="1" applyBorder="1">
      <alignment vertical="center"/>
    </xf>
    <xf numFmtId="182" fontId="90" fillId="0" borderId="1" xfId="0" applyNumberFormat="1" applyFont="1" applyBorder="1" applyAlignment="1">
      <alignment horizontal="center" vertical="center" wrapText="1"/>
    </xf>
    <xf numFmtId="184" fontId="90" fillId="0" borderId="1" xfId="0" applyNumberFormat="1" applyFont="1" applyBorder="1" applyAlignment="1">
      <alignment horizontal="center" vertical="center" wrapText="1"/>
    </xf>
    <xf numFmtId="182" fontId="63" fillId="0" borderId="1" xfId="0" applyNumberFormat="1" applyFont="1" applyBorder="1" applyAlignment="1">
      <alignment horizontal="center" vertical="center" wrapText="1"/>
    </xf>
    <xf numFmtId="184" fontId="63" fillId="0" borderId="1" xfId="0" applyNumberFormat="1" applyFont="1" applyBorder="1" applyAlignment="1">
      <alignment horizontal="center" vertical="center" wrapText="1"/>
    </xf>
    <xf numFmtId="182" fontId="63" fillId="0" borderId="22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/>
    </xf>
    <xf numFmtId="0" fontId="63" fillId="0" borderId="0" xfId="0" applyFont="1" applyFill="1">
      <alignment vertical="center"/>
    </xf>
    <xf numFmtId="0" fontId="62" fillId="0" borderId="3" xfId="0" applyFont="1" applyFill="1" applyBorder="1" applyAlignment="1">
      <alignment horizontal="center" vertical="center" shrinkToFit="1"/>
    </xf>
    <xf numFmtId="0" fontId="62" fillId="0" borderId="1" xfId="0" applyFont="1" applyFill="1" applyBorder="1" applyAlignment="1">
      <alignment horizontal="center" vertical="center" shrinkToFit="1"/>
    </xf>
    <xf numFmtId="182" fontId="61" fillId="0" borderId="23" xfId="0" applyNumberFormat="1" applyFont="1" applyFill="1" applyBorder="1" applyAlignment="1">
      <alignment horizontal="center" vertical="top" wrapText="1"/>
    </xf>
    <xf numFmtId="0" fontId="66" fillId="0" borderId="1" xfId="0" applyFont="1" applyFill="1" applyBorder="1">
      <alignment vertical="center"/>
    </xf>
    <xf numFmtId="0" fontId="66" fillId="0" borderId="0" xfId="0" applyFont="1" applyFill="1" applyBorder="1">
      <alignment vertical="center"/>
    </xf>
    <xf numFmtId="0" fontId="66" fillId="0" borderId="0" xfId="0" applyFont="1" applyFill="1">
      <alignment vertical="center"/>
    </xf>
    <xf numFmtId="0" fontId="36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44" fillId="0" borderId="1" xfId="0" applyFont="1" applyFill="1" applyBorder="1" applyAlignment="1"/>
    <xf numFmtId="0" fontId="9" fillId="0" borderId="2" xfId="0" applyFont="1" applyFill="1" applyBorder="1" applyAlignment="1">
      <alignment horizontal="left" wrapText="1"/>
    </xf>
    <xf numFmtId="0" fontId="53" fillId="0" borderId="0" xfId="0" applyFont="1" applyFill="1" applyBorder="1" applyAlignment="1">
      <alignment horizontal="center" vertical="center" shrinkToFit="1"/>
    </xf>
    <xf numFmtId="0" fontId="84" fillId="0" borderId="1" xfId="0" applyFont="1" applyFill="1" applyBorder="1" applyAlignment="1">
      <alignment horizontal="center" vertical="center" shrinkToFit="1"/>
    </xf>
    <xf numFmtId="0" fontId="82" fillId="0" borderId="0" xfId="0" applyFont="1" applyFill="1" applyBorder="1" applyAlignment="1">
      <alignment horizontal="left" wrapText="1"/>
    </xf>
    <xf numFmtId="0" fontId="82" fillId="0" borderId="0" xfId="0" applyFont="1" applyFill="1" applyBorder="1" applyAlignment="1">
      <alignment horizontal="left" vertical="center" shrinkToFit="1"/>
    </xf>
    <xf numFmtId="179" fontId="82" fillId="0" borderId="0" xfId="0" applyNumberFormat="1" applyFont="1" applyFill="1" applyBorder="1" applyAlignment="1" applyProtection="1">
      <alignment horizontal="left"/>
      <protection hidden="1"/>
    </xf>
    <xf numFmtId="0" fontId="91" fillId="0" borderId="0" xfId="0" applyFont="1">
      <alignment vertical="center"/>
    </xf>
    <xf numFmtId="0" fontId="91" fillId="0" borderId="0" xfId="0" applyFont="1" applyFill="1" applyBorder="1">
      <alignment vertical="center"/>
    </xf>
    <xf numFmtId="0" fontId="82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left"/>
    </xf>
    <xf numFmtId="0" fontId="0" fillId="0" borderId="48" xfId="0" applyBorder="1" applyAlignment="1">
      <alignment horizontal="center" vertical="center" shrinkToFit="1"/>
    </xf>
    <xf numFmtId="0" fontId="0" fillId="0" borderId="40" xfId="0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53" fillId="0" borderId="32" xfId="0" applyNumberFormat="1" applyFont="1" applyFill="1" applyBorder="1" applyAlignment="1">
      <alignment horizontal="center" vertical="center" shrinkToFit="1"/>
    </xf>
    <xf numFmtId="49" fontId="53" fillId="26" borderId="49" xfId="0" applyNumberFormat="1" applyFont="1" applyFill="1" applyBorder="1" applyAlignment="1">
      <alignment horizontal="center" vertical="center" shrinkToFit="1"/>
    </xf>
    <xf numFmtId="49" fontId="53" fillId="26" borderId="29" xfId="24" applyNumberFormat="1" applyFont="1" applyFill="1" applyBorder="1" applyAlignment="1">
      <alignment horizontal="center" vertical="center" shrinkToFit="1"/>
    </xf>
    <xf numFmtId="49" fontId="53" fillId="26" borderId="32" xfId="24" applyNumberFormat="1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/>
    </xf>
    <xf numFmtId="0" fontId="84" fillId="0" borderId="2" xfId="0" applyFont="1" applyFill="1" applyBorder="1" applyAlignment="1">
      <alignment horizontal="center" vertical="center" shrinkToFit="1"/>
    </xf>
    <xf numFmtId="0" fontId="84" fillId="0" borderId="35" xfId="0" applyFont="1" applyFill="1" applyBorder="1" applyAlignment="1">
      <alignment horizontal="center" vertical="center" shrinkToFit="1"/>
    </xf>
    <xf numFmtId="0" fontId="19" fillId="0" borderId="1" xfId="24" applyFont="1" applyFill="1" applyBorder="1" applyAlignment="1">
      <alignment vertical="center" shrinkToFit="1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4" applyFont="1" applyFill="1" applyBorder="1" applyAlignment="1">
      <alignment horizontal="left" vertical="center" shrinkToFit="1"/>
    </xf>
    <xf numFmtId="0" fontId="18" fillId="0" borderId="1" xfId="0" applyFont="1" applyBorder="1" applyAlignment="1">
      <alignment vertical="top" wrapText="1"/>
    </xf>
    <xf numFmtId="0" fontId="13" fillId="0" borderId="0" xfId="0" applyFont="1" applyBorder="1" applyAlignment="1">
      <alignment vertical="center"/>
    </xf>
    <xf numFmtId="0" fontId="9" fillId="0" borderId="3" xfId="0" applyFont="1" applyFill="1" applyBorder="1" applyAlignment="1">
      <alignment horizontal="left"/>
    </xf>
    <xf numFmtId="0" fontId="74" fillId="0" borderId="3" xfId="0" applyFont="1" applyFill="1" applyBorder="1" applyAlignment="1">
      <alignment horizontal="left" vertical="center" shrinkToFit="1"/>
    </xf>
    <xf numFmtId="0" fontId="9" fillId="0" borderId="29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shrinkToFit="1"/>
    </xf>
    <xf numFmtId="0" fontId="9" fillId="0" borderId="32" xfId="0" applyFont="1" applyFill="1" applyBorder="1" applyAlignment="1">
      <alignment horizontal="left" vertical="center"/>
    </xf>
    <xf numFmtId="0" fontId="9" fillId="0" borderId="49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 shrinkToFit="1"/>
    </xf>
    <xf numFmtId="0" fontId="96" fillId="0" borderId="1" xfId="0" applyFont="1" applyBorder="1" applyAlignment="1">
      <alignment horizontal="left" vertical="top" wrapText="1"/>
    </xf>
    <xf numFmtId="176" fontId="96" fillId="0" borderId="1" xfId="0" applyNumberFormat="1" applyFont="1" applyBorder="1" applyAlignment="1">
      <alignment horizontal="center" vertical="center" shrinkToFit="1"/>
    </xf>
    <xf numFmtId="0" fontId="96" fillId="0" borderId="1" xfId="0" applyFont="1" applyBorder="1" applyAlignment="1">
      <alignment horizontal="center" vertical="top" wrapText="1"/>
    </xf>
    <xf numFmtId="0" fontId="96" fillId="0" borderId="1" xfId="0" applyFont="1" applyBorder="1" applyAlignment="1">
      <alignment vertical="center"/>
    </xf>
    <xf numFmtId="0" fontId="97" fillId="0" borderId="1" xfId="0" applyFont="1" applyBorder="1" applyAlignment="1">
      <alignment horizontal="center" vertical="center"/>
    </xf>
    <xf numFmtId="0" fontId="96" fillId="0" borderId="1" xfId="0" applyFont="1" applyBorder="1">
      <alignment vertical="center"/>
    </xf>
    <xf numFmtId="0" fontId="98" fillId="0" borderId="1" xfId="0" applyFont="1" applyBorder="1">
      <alignment vertical="center"/>
    </xf>
    <xf numFmtId="0" fontId="96" fillId="0" borderId="1" xfId="1" applyFont="1" applyFill="1" applyBorder="1" applyAlignment="1">
      <alignment horizontal="center" vertical="center" shrinkToFit="1"/>
    </xf>
    <xf numFmtId="0" fontId="96" fillId="0" borderId="1" xfId="0" applyFont="1" applyFill="1" applyBorder="1" applyAlignment="1">
      <alignment horizontal="center" vertical="center" shrinkToFit="1"/>
    </xf>
    <xf numFmtId="0" fontId="96" fillId="0" borderId="1" xfId="0" applyFont="1" applyFill="1" applyBorder="1" applyAlignment="1">
      <alignment horizontal="left" vertical="top" wrapText="1"/>
    </xf>
    <xf numFmtId="0" fontId="96" fillId="0" borderId="1" xfId="0" applyFont="1" applyFill="1" applyBorder="1" applyAlignment="1">
      <alignment horizontal="center" vertical="top" wrapText="1"/>
    </xf>
    <xf numFmtId="0" fontId="96" fillId="0" borderId="1" xfId="0" applyFont="1" applyFill="1" applyBorder="1" applyAlignment="1">
      <alignment horizontal="left" vertical="center" shrinkToFit="1"/>
    </xf>
    <xf numFmtId="179" fontId="96" fillId="0" borderId="1" xfId="0" applyNumberFormat="1" applyFont="1" applyFill="1" applyBorder="1" applyAlignment="1" applyProtection="1">
      <alignment horizontal="left" shrinkToFit="1"/>
      <protection hidden="1"/>
    </xf>
    <xf numFmtId="0" fontId="96" fillId="0" borderId="1" xfId="0" applyFont="1" applyFill="1" applyBorder="1" applyAlignment="1">
      <alignment horizontal="center"/>
    </xf>
    <xf numFmtId="0" fontId="96" fillId="0" borderId="1" xfId="0" applyFont="1" applyFill="1" applyBorder="1" applyAlignment="1">
      <alignment horizontal="center" vertical="center"/>
    </xf>
    <xf numFmtId="0" fontId="96" fillId="0" borderId="2" xfId="0" applyFont="1" applyFill="1" applyBorder="1" applyAlignment="1">
      <alignment horizontal="left" wrapText="1"/>
    </xf>
    <xf numFmtId="176" fontId="96" fillId="0" borderId="1" xfId="0" applyNumberFormat="1" applyFont="1" applyFill="1" applyBorder="1" applyAlignment="1">
      <alignment horizontal="center" vertical="center" shrinkToFit="1"/>
    </xf>
    <xf numFmtId="0" fontId="96" fillId="0" borderId="1" xfId="0" applyFont="1" applyFill="1" applyBorder="1" applyAlignment="1">
      <alignment horizontal="left"/>
    </xf>
    <xf numFmtId="0" fontId="19" fillId="0" borderId="22" xfId="0" applyFont="1" applyFill="1" applyBorder="1" applyAlignment="1">
      <alignment horizontal="left" vertical="center" shrinkToFit="1"/>
    </xf>
    <xf numFmtId="0" fontId="19" fillId="0" borderId="22" xfId="0" applyFont="1" applyFill="1" applyBorder="1" applyAlignment="1">
      <alignment horizontal="center" vertical="center" shrinkToFit="1"/>
    </xf>
    <xf numFmtId="0" fontId="88" fillId="0" borderId="1" xfId="0" applyFont="1" applyBorder="1" applyAlignment="1">
      <alignment horizontal="left" vertical="center" shrinkToFit="1"/>
    </xf>
    <xf numFmtId="0" fontId="9" fillId="0" borderId="2" xfId="0" applyNumberFormat="1" applyFont="1" applyFill="1" applyBorder="1" applyAlignment="1">
      <alignment horizontal="center" vertical="center" shrinkToFit="1"/>
    </xf>
    <xf numFmtId="0" fontId="8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left" wrapText="1"/>
    </xf>
    <xf numFmtId="0" fontId="9" fillId="0" borderId="32" xfId="0" applyFont="1" applyFill="1" applyBorder="1" applyAlignment="1">
      <alignment horizontal="left" wrapText="1"/>
    </xf>
    <xf numFmtId="0" fontId="9" fillId="0" borderId="32" xfId="0" applyFont="1" applyFill="1" applyBorder="1" applyAlignment="1">
      <alignment horizontal="left" vertical="top" wrapText="1"/>
    </xf>
    <xf numFmtId="0" fontId="9" fillId="0" borderId="34" xfId="0" applyFont="1" applyFill="1" applyBorder="1" applyAlignment="1">
      <alignment horizontal="left" vertical="top" wrapText="1"/>
    </xf>
    <xf numFmtId="0" fontId="9" fillId="0" borderId="49" xfId="0" applyFont="1" applyFill="1" applyBorder="1" applyAlignment="1">
      <alignment horizontal="left" vertical="center" shrinkToFit="1"/>
    </xf>
    <xf numFmtId="0" fontId="74" fillId="0" borderId="3" xfId="0" applyFont="1" applyFill="1" applyBorder="1" applyAlignment="1">
      <alignment horizontal="center" vertical="center" shrinkToFit="1"/>
    </xf>
    <xf numFmtId="0" fontId="74" fillId="0" borderId="3" xfId="0" applyFont="1" applyFill="1" applyBorder="1" applyAlignment="1">
      <alignment horizontal="center" vertical="center"/>
    </xf>
    <xf numFmtId="176" fontId="9" fillId="0" borderId="30" xfId="0" applyNumberFormat="1" applyFont="1" applyBorder="1" applyAlignment="1">
      <alignment horizontal="center" vertical="center" shrinkToFit="1"/>
    </xf>
    <xf numFmtId="0" fontId="9" fillId="0" borderId="52" xfId="0" applyFont="1" applyFill="1" applyBorder="1" applyAlignment="1">
      <alignment horizontal="center" wrapText="1"/>
    </xf>
    <xf numFmtId="0" fontId="9" fillId="0" borderId="39" xfId="0" applyFont="1" applyFill="1" applyBorder="1" applyAlignment="1">
      <alignment horizontal="center" vertical="top" wrapText="1"/>
    </xf>
    <xf numFmtId="0" fontId="9" fillId="0" borderId="46" xfId="0" applyFont="1" applyFill="1" applyBorder="1" applyAlignment="1">
      <alignment horizontal="center" vertical="top" wrapText="1"/>
    </xf>
    <xf numFmtId="0" fontId="36" fillId="0" borderId="39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74" fillId="0" borderId="35" xfId="0" applyFont="1" applyFill="1" applyBorder="1" applyAlignment="1">
      <alignment horizontal="center" vertical="center" shrinkToFit="1"/>
    </xf>
    <xf numFmtId="0" fontId="9" fillId="0" borderId="53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shrinkToFit="1"/>
    </xf>
    <xf numFmtId="0" fontId="13" fillId="0" borderId="32" xfId="0" applyFont="1" applyBorder="1" applyAlignment="1">
      <alignment horizontal="left" vertical="center"/>
    </xf>
    <xf numFmtId="0" fontId="9" fillId="0" borderId="39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vertical="center" shrinkToFit="1"/>
    </xf>
    <xf numFmtId="179" fontId="9" fillId="0" borderId="1" xfId="0" applyNumberFormat="1" applyFont="1" applyFill="1" applyBorder="1" applyAlignment="1" applyProtection="1">
      <alignment horizontal="left" vertical="center"/>
      <protection hidden="1"/>
    </xf>
    <xf numFmtId="179" fontId="9" fillId="0" borderId="1" xfId="0" applyNumberFormat="1" applyFont="1" applyFill="1" applyBorder="1" applyAlignment="1" applyProtection="1">
      <alignment horizontal="left" vertical="center" shrinkToFit="1"/>
      <protection hidden="1"/>
    </xf>
    <xf numFmtId="0" fontId="9" fillId="26" borderId="1" xfId="0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shrinkToFit="1"/>
    </xf>
    <xf numFmtId="0" fontId="9" fillId="0" borderId="1" xfId="1" applyFont="1" applyFill="1" applyBorder="1" applyAlignment="1">
      <alignment horizontal="left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13" fillId="0" borderId="32" xfId="0" applyFont="1" applyFill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41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/>
    </xf>
    <xf numFmtId="0" fontId="9" fillId="0" borderId="34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9" fillId="0" borderId="46" xfId="0" applyNumberFormat="1" applyFont="1" applyFill="1" applyBorder="1" applyAlignment="1">
      <alignment horizontal="center" vertical="center" shrinkToFit="1"/>
    </xf>
    <xf numFmtId="182" fontId="63" fillId="0" borderId="5" xfId="0" applyNumberFormat="1" applyFont="1" applyFill="1" applyBorder="1" applyAlignment="1">
      <alignment horizontal="center" vertical="top" wrapText="1"/>
    </xf>
    <xf numFmtId="182" fontId="63" fillId="0" borderId="23" xfId="0" applyNumberFormat="1" applyFont="1" applyBorder="1" applyAlignment="1">
      <alignment horizontal="center" vertical="center" wrapText="1"/>
    </xf>
    <xf numFmtId="181" fontId="9" fillId="0" borderId="3" xfId="3" applyNumberFormat="1" applyFont="1" applyFill="1" applyBorder="1" applyAlignment="1">
      <alignment horizontal="center" vertical="center" shrinkToFit="1"/>
    </xf>
    <xf numFmtId="0" fontId="74" fillId="0" borderId="30" xfId="0" applyFont="1" applyFill="1" applyBorder="1" applyAlignment="1">
      <alignment horizontal="center" vertical="center" shrinkToFit="1"/>
    </xf>
    <xf numFmtId="0" fontId="9" fillId="0" borderId="52" xfId="0" applyFont="1" applyFill="1" applyBorder="1" applyAlignment="1">
      <alignment horizontal="center" vertical="center"/>
    </xf>
    <xf numFmtId="176" fontId="9" fillId="0" borderId="35" xfId="0" applyNumberFormat="1" applyFont="1" applyBorder="1" applyAlignment="1">
      <alignment horizontal="center" vertical="center" shrinkToFit="1"/>
    </xf>
    <xf numFmtId="181" fontId="96" fillId="0" borderId="1" xfId="3" applyNumberFormat="1" applyFont="1" applyFill="1" applyBorder="1" applyAlignment="1">
      <alignment horizontal="center" vertical="center" shrinkToFit="1"/>
    </xf>
    <xf numFmtId="0" fontId="9" fillId="0" borderId="52" xfId="0" applyFont="1" applyFill="1" applyBorder="1" applyAlignment="1">
      <alignment horizontal="center" vertical="center" shrinkToFit="1"/>
    </xf>
    <xf numFmtId="0" fontId="9" fillId="0" borderId="29" xfId="0" applyFont="1" applyFill="1" applyBorder="1" applyAlignment="1">
      <alignment horizontal="left" vertical="center"/>
    </xf>
    <xf numFmtId="0" fontId="9" fillId="0" borderId="34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center" vertical="center" wrapText="1"/>
    </xf>
    <xf numFmtId="176" fontId="9" fillId="0" borderId="4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9" fillId="0" borderId="39" xfId="0" applyNumberFormat="1" applyFont="1" applyFill="1" applyBorder="1" applyAlignment="1">
      <alignment horizontal="center" vertical="center" shrinkToFit="1"/>
    </xf>
    <xf numFmtId="0" fontId="41" fillId="0" borderId="39" xfId="0" applyFont="1" applyFill="1" applyBorder="1" applyAlignment="1">
      <alignment horizontal="center" vertical="center"/>
    </xf>
    <xf numFmtId="182" fontId="63" fillId="0" borderId="1" xfId="0" applyNumberFormat="1" applyFont="1" applyFill="1" applyBorder="1" applyAlignment="1">
      <alignment horizontal="center" vertical="center" wrapText="1"/>
    </xf>
    <xf numFmtId="182" fontId="61" fillId="0" borderId="22" xfId="0" applyNumberFormat="1" applyFont="1" applyFill="1" applyBorder="1" applyAlignment="1">
      <alignment horizontal="center" vertical="center" wrapText="1"/>
    </xf>
    <xf numFmtId="182" fontId="61" fillId="0" borderId="8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shrinkToFit="1"/>
    </xf>
    <xf numFmtId="0" fontId="13" fillId="0" borderId="1" xfId="0" applyFont="1" applyBorder="1" applyAlignment="1">
      <alignment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shrinkToFit="1"/>
    </xf>
    <xf numFmtId="0" fontId="44" fillId="0" borderId="1" xfId="0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left" vertical="top" wrapText="1"/>
    </xf>
    <xf numFmtId="0" fontId="44" fillId="0" borderId="1" xfId="0" applyFont="1" applyBorder="1" applyAlignment="1">
      <alignment horizontal="left" vertical="top" wrapText="1"/>
    </xf>
    <xf numFmtId="0" fontId="44" fillId="0" borderId="1" xfId="0" applyFont="1" applyFill="1" applyBorder="1" applyAlignment="1">
      <alignment horizontal="center" vertical="center" shrinkToFit="1"/>
    </xf>
    <xf numFmtId="179" fontId="44" fillId="0" borderId="1" xfId="0" applyNumberFormat="1" applyFont="1" applyFill="1" applyBorder="1" applyAlignment="1" applyProtection="1">
      <alignment horizontal="left" shrinkToFit="1"/>
      <protection hidden="1"/>
    </xf>
    <xf numFmtId="0" fontId="44" fillId="26" borderId="22" xfId="0" applyFont="1" applyFill="1" applyBorder="1" applyAlignment="1">
      <alignment horizontal="center" vertical="top" wrapText="1"/>
    </xf>
    <xf numFmtId="176" fontId="44" fillId="0" borderId="1" xfId="0" applyNumberFormat="1" applyFont="1" applyBorder="1" applyAlignment="1">
      <alignment horizontal="center" vertical="center" shrinkToFit="1"/>
    </xf>
    <xf numFmtId="0" fontId="44" fillId="0" borderId="3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center" vertical="center"/>
    </xf>
    <xf numFmtId="0" fontId="101" fillId="0" borderId="1" xfId="0" applyFont="1" applyFill="1" applyBorder="1" applyAlignment="1">
      <alignment horizontal="left" vertical="center" shrinkToFit="1"/>
    </xf>
    <xf numFmtId="0" fontId="101" fillId="0" borderId="1" xfId="0" applyFont="1" applyFill="1" applyBorder="1" applyAlignment="1">
      <alignment horizontal="center" vertical="center" shrinkToFit="1"/>
    </xf>
    <xf numFmtId="180" fontId="44" fillId="0" borderId="1" xfId="3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44" fillId="0" borderId="1" xfId="0" applyFont="1" applyBorder="1" applyAlignment="1">
      <alignment horizontal="center" vertical="top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" xfId="0" applyFont="1" applyFill="1" applyBorder="1" applyAlignment="1">
      <alignment horizontal="center" vertical="center"/>
    </xf>
    <xf numFmtId="0" fontId="101" fillId="0" borderId="1" xfId="0" applyFont="1" applyBorder="1" applyAlignment="1">
      <alignment horizontal="left" vertical="top" wrapText="1"/>
    </xf>
    <xf numFmtId="0" fontId="101" fillId="0" borderId="1" xfId="0" applyFont="1" applyFill="1" applyBorder="1" applyAlignment="1">
      <alignment horizontal="left" vertical="top" wrapText="1"/>
    </xf>
    <xf numFmtId="49" fontId="101" fillId="0" borderId="1" xfId="0" applyNumberFormat="1" applyFont="1" applyFill="1" applyBorder="1" applyAlignment="1">
      <alignment vertical="center" shrinkToFit="1"/>
    </xf>
    <xf numFmtId="49" fontId="101" fillId="0" borderId="3" xfId="0" applyNumberFormat="1" applyFont="1" applyFill="1" applyBorder="1" applyAlignment="1">
      <alignment vertical="center" shrinkToFit="1"/>
    </xf>
    <xf numFmtId="0" fontId="101" fillId="0" borderId="1" xfId="0" applyFont="1" applyFill="1" applyBorder="1" applyAlignment="1">
      <alignment horizontal="left" wrapText="1"/>
    </xf>
    <xf numFmtId="181" fontId="44" fillId="0" borderId="1" xfId="3" applyNumberFormat="1" applyFont="1" applyFill="1" applyBorder="1" applyAlignment="1">
      <alignment horizontal="center" vertical="center" shrinkToFit="1"/>
    </xf>
    <xf numFmtId="0" fontId="44" fillId="0" borderId="1" xfId="0" applyNumberFormat="1" applyFont="1" applyFill="1" applyBorder="1" applyAlignment="1">
      <alignment horizontal="center" vertical="center" shrinkToFit="1"/>
    </xf>
    <xf numFmtId="0" fontId="92" fillId="0" borderId="0" xfId="0" applyFont="1" applyFill="1" applyBorder="1" applyAlignment="1">
      <alignment horizontal="left" vertical="center" shrinkToFit="1"/>
    </xf>
    <xf numFmtId="0" fontId="44" fillId="0" borderId="22" xfId="0" applyFont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vertical="center" shrinkToFit="1"/>
    </xf>
    <xf numFmtId="0" fontId="104" fillId="0" borderId="1" xfId="0" applyFont="1" applyFill="1" applyBorder="1" applyAlignment="1">
      <alignment vertical="center" shrinkToFit="1"/>
    </xf>
    <xf numFmtId="0" fontId="44" fillId="0" borderId="1" xfId="4" applyFont="1" applyFill="1" applyBorder="1" applyAlignment="1">
      <alignment horizontal="left" vertical="center" shrinkToFit="1"/>
    </xf>
    <xf numFmtId="0" fontId="48" fillId="26" borderId="0" xfId="24" applyFont="1" applyFill="1" applyBorder="1" applyAlignment="1">
      <alignment vertical="center"/>
    </xf>
    <xf numFmtId="0" fontId="50" fillId="0" borderId="0" xfId="24" applyFont="1" applyBorder="1" applyAlignment="1">
      <alignment vertical="center"/>
    </xf>
    <xf numFmtId="0" fontId="8" fillId="0" borderId="0" xfId="24" applyBorder="1" applyAlignment="1">
      <alignment vertical="center"/>
    </xf>
    <xf numFmtId="0" fontId="48" fillId="0" borderId="44" xfId="24" applyFont="1" applyFill="1" applyBorder="1" applyAlignment="1">
      <alignment horizontal="center" vertical="center" shrinkToFit="1"/>
    </xf>
    <xf numFmtId="0" fontId="52" fillId="0" borderId="44" xfId="0" applyFont="1" applyBorder="1" applyAlignment="1">
      <alignment horizontal="center" vertical="center" shrinkToFit="1"/>
    </xf>
    <xf numFmtId="0" fontId="45" fillId="26" borderId="24" xfId="24" applyNumberFormat="1" applyFont="1" applyFill="1" applyBorder="1" applyAlignment="1">
      <alignment horizontal="center" vertical="center" shrinkToFit="1"/>
    </xf>
    <xf numFmtId="0" fontId="8" fillId="0" borderId="24" xfId="24" applyBorder="1" applyAlignment="1">
      <alignment vertical="center" shrinkToFit="1"/>
    </xf>
    <xf numFmtId="0" fontId="53" fillId="0" borderId="22" xfId="0" applyFont="1" applyFill="1" applyBorder="1" applyAlignment="1">
      <alignment horizontal="center" vertical="center" shrinkToFit="1"/>
    </xf>
    <xf numFmtId="0" fontId="56" fillId="0" borderId="11" xfId="0" applyFont="1" applyFill="1" applyBorder="1" applyAlignment="1">
      <alignment horizontal="center" vertical="center" shrinkToFit="1"/>
    </xf>
    <xf numFmtId="0" fontId="48" fillId="26" borderId="44" xfId="24" applyFont="1" applyFill="1" applyBorder="1" applyAlignment="1">
      <alignment vertical="center"/>
    </xf>
    <xf numFmtId="0" fontId="50" fillId="0" borderId="44" xfId="24" applyFont="1" applyBorder="1" applyAlignment="1">
      <alignment vertical="center"/>
    </xf>
    <xf numFmtId="0" fontId="8" fillId="0" borderId="44" xfId="24" applyBorder="1" applyAlignment="1">
      <alignment vertical="center"/>
    </xf>
    <xf numFmtId="0" fontId="55" fillId="0" borderId="22" xfId="0" applyFont="1" applyFill="1" applyBorder="1" applyAlignment="1">
      <alignment horizontal="center" vertical="center" shrinkToFit="1"/>
    </xf>
    <xf numFmtId="0" fontId="0" fillId="0" borderId="23" xfId="0" applyBorder="1" applyAlignment="1">
      <alignment vertical="center" shrinkToFit="1"/>
    </xf>
    <xf numFmtId="0" fontId="80" fillId="0" borderId="23" xfId="0" applyFont="1" applyBorder="1" applyAlignment="1">
      <alignment horizontal="center" vertical="center" shrinkToFit="1"/>
    </xf>
    <xf numFmtId="0" fontId="56" fillId="0" borderId="23" xfId="0" applyFont="1" applyFill="1" applyBorder="1" applyAlignment="1">
      <alignment horizontal="center" vertical="center" shrinkToFit="1"/>
    </xf>
    <xf numFmtId="0" fontId="55" fillId="0" borderId="36" xfId="24" applyFont="1" applyFill="1" applyBorder="1" applyAlignment="1">
      <alignment horizontal="center" vertical="center" shrinkToFit="1"/>
    </xf>
    <xf numFmtId="0" fontId="95" fillId="0" borderId="50" xfId="0" applyFont="1" applyBorder="1" applyAlignment="1">
      <alignment horizontal="center" vertical="center" shrinkToFit="1"/>
    </xf>
    <xf numFmtId="0" fontId="95" fillId="0" borderId="51" xfId="0" applyFont="1" applyBorder="1" applyAlignment="1">
      <alignment horizontal="center" vertical="center" shrinkToFit="1"/>
    </xf>
    <xf numFmtId="0" fontId="19" fillId="26" borderId="0" xfId="24" applyFont="1" applyFill="1" applyBorder="1" applyAlignment="1">
      <alignment vertical="center"/>
    </xf>
    <xf numFmtId="0" fontId="8" fillId="0" borderId="0" xfId="24" applyFont="1" applyBorder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3" fillId="0" borderId="5" xfId="0" applyFont="1" applyFill="1" applyBorder="1" applyAlignment="1" applyProtection="1">
      <alignment horizontal="left" vertical="center"/>
      <protection hidden="1"/>
    </xf>
    <xf numFmtId="0" fontId="36" fillId="0" borderId="5" xfId="0" applyFont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0" borderId="21" xfId="0" applyFont="1" applyFill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/>
    <xf numFmtId="0" fontId="11" fillId="0" borderId="1" xfId="0" applyFont="1" applyFill="1" applyBorder="1" applyAlignment="1">
      <alignment horizontal="center" vertical="center" textRotation="255" shrinkToFit="1"/>
    </xf>
    <xf numFmtId="0" fontId="11" fillId="0" borderId="3" xfId="0" applyFont="1" applyFill="1" applyBorder="1" applyAlignment="1">
      <alignment horizontal="center" vertical="center" textRotation="255" shrinkToFit="1"/>
    </xf>
    <xf numFmtId="0" fontId="11" fillId="0" borderId="4" xfId="0" applyFont="1" applyFill="1" applyBorder="1" applyAlignment="1">
      <alignment horizontal="center" vertical="center" textRotation="255" shrinkToFit="1"/>
    </xf>
    <xf numFmtId="0" fontId="11" fillId="0" borderId="2" xfId="0" applyFont="1" applyFill="1" applyBorder="1" applyAlignment="1">
      <alignment horizontal="center" vertical="center" textRotation="255" shrinkToFit="1"/>
    </xf>
    <xf numFmtId="0" fontId="4" fillId="0" borderId="1" xfId="0" applyFont="1" applyFill="1" applyBorder="1" applyAlignment="1">
      <alignment horizontal="center" vertical="center" textRotation="255" shrinkToFit="1"/>
    </xf>
    <xf numFmtId="0" fontId="11" fillId="0" borderId="23" xfId="0" applyFont="1" applyFill="1" applyBorder="1" applyAlignment="1">
      <alignment horizontal="center" vertical="center" textRotation="255" shrinkToFit="1"/>
    </xf>
    <xf numFmtId="0" fontId="14" fillId="0" borderId="3" xfId="0" applyFont="1" applyFill="1" applyBorder="1" applyAlignment="1">
      <alignment horizontal="center" vertical="center" textRotation="255" shrinkToFit="1"/>
    </xf>
    <xf numFmtId="0" fontId="14" fillId="0" borderId="4" xfId="0" applyFont="1" applyFill="1" applyBorder="1" applyAlignment="1">
      <alignment horizontal="center" vertical="center" textRotation="255" shrinkToFit="1"/>
    </xf>
    <xf numFmtId="0" fontId="14" fillId="0" borderId="2" xfId="0" applyFont="1" applyFill="1" applyBorder="1" applyAlignment="1">
      <alignment horizontal="center" vertical="center" textRotation="255" shrinkToFit="1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textRotation="255"/>
    </xf>
    <xf numFmtId="0" fontId="3" fillId="0" borderId="4" xfId="0" applyFont="1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 vertical="center" textRotation="255"/>
    </xf>
    <xf numFmtId="0" fontId="37" fillId="0" borderId="1" xfId="0" applyFont="1" applyFill="1" applyBorder="1" applyAlignment="1">
      <alignment horizontal="center" vertical="center" textRotation="255" shrinkToFit="1"/>
    </xf>
    <xf numFmtId="0" fontId="3" fillId="2" borderId="1" xfId="0" applyFont="1" applyFill="1" applyBorder="1" applyAlignment="1">
      <alignment horizontal="center" vertical="center" textRotation="255"/>
    </xf>
    <xf numFmtId="0" fontId="19" fillId="0" borderId="3" xfId="0" applyFont="1" applyFill="1" applyBorder="1" applyAlignment="1">
      <alignment horizontal="center" vertical="center" textRotation="255"/>
    </xf>
    <xf numFmtId="0" fontId="19" fillId="0" borderId="4" xfId="0" applyFont="1" applyFill="1" applyBorder="1" applyAlignment="1">
      <alignment horizontal="center" vertical="center" textRotation="255"/>
    </xf>
    <xf numFmtId="0" fontId="19" fillId="0" borderId="2" xfId="0" applyFont="1" applyFill="1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 shrinkToFit="1"/>
    </xf>
    <xf numFmtId="0" fontId="11" fillId="0" borderId="4" xfId="3" applyFont="1" applyFill="1" applyBorder="1" applyAlignment="1">
      <alignment horizontal="center" vertical="center" textRotation="255" shrinkToFit="1"/>
    </xf>
    <xf numFmtId="0" fontId="11" fillId="0" borderId="2" xfId="3" applyFont="1" applyFill="1" applyBorder="1" applyAlignment="1">
      <alignment horizontal="center" vertical="center" textRotation="255" shrinkToFit="1"/>
    </xf>
    <xf numFmtId="0" fontId="9" fillId="0" borderId="3" xfId="3" applyFont="1" applyFill="1" applyBorder="1" applyAlignment="1">
      <alignment horizontal="center" vertical="center" textRotation="255" shrinkToFit="1"/>
    </xf>
    <xf numFmtId="0" fontId="9" fillId="0" borderId="4" xfId="3" applyFont="1" applyFill="1" applyBorder="1" applyAlignment="1">
      <alignment horizontal="center" vertical="center" textRotation="255" shrinkToFit="1"/>
    </xf>
    <xf numFmtId="0" fontId="9" fillId="0" borderId="2" xfId="3" applyFont="1" applyFill="1" applyBorder="1" applyAlignment="1">
      <alignment horizontal="center" vertical="center" textRotation="255" shrinkToFit="1"/>
    </xf>
    <xf numFmtId="0" fontId="37" fillId="0" borderId="1" xfId="1" applyFont="1" applyFill="1" applyBorder="1" applyAlignment="1">
      <alignment horizontal="center" vertical="center" textRotation="255" shrinkToFit="1"/>
    </xf>
    <xf numFmtId="0" fontId="11" fillId="0" borderId="22" xfId="0" applyFont="1" applyFill="1" applyBorder="1" applyAlignment="1">
      <alignment horizontal="center" vertical="center" textRotation="255" shrinkToFit="1"/>
    </xf>
    <xf numFmtId="0" fontId="37" fillId="0" borderId="23" xfId="1" applyFont="1" applyFill="1" applyBorder="1" applyAlignment="1">
      <alignment horizontal="center" vertical="center" textRotation="255" shrinkToFi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22" xfId="0" applyFont="1" applyFill="1" applyBorder="1" applyAlignment="1">
      <alignment vertical="center"/>
    </xf>
    <xf numFmtId="0" fontId="9" fillId="2" borderId="23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textRotation="255"/>
    </xf>
    <xf numFmtId="0" fontId="11" fillId="0" borderId="6" xfId="0" applyFont="1" applyFill="1" applyBorder="1" applyAlignment="1">
      <alignment horizontal="center" vertical="center" textRotation="255" shrinkToFit="1"/>
    </xf>
    <xf numFmtId="0" fontId="11" fillId="0" borderId="7" xfId="0" applyFont="1" applyFill="1" applyBorder="1" applyAlignment="1">
      <alignment horizontal="center" vertical="center" textRotation="255" shrinkToFit="1"/>
    </xf>
    <xf numFmtId="0" fontId="11" fillId="0" borderId="8" xfId="0" applyFont="1" applyFill="1" applyBorder="1" applyAlignment="1">
      <alignment horizontal="center" vertical="center" textRotation="255" shrinkToFit="1"/>
    </xf>
    <xf numFmtId="0" fontId="14" fillId="0" borderId="6" xfId="0" applyFont="1" applyFill="1" applyBorder="1" applyAlignment="1">
      <alignment horizontal="center" vertical="center" textRotation="255" shrinkToFit="1"/>
    </xf>
    <xf numFmtId="0" fontId="14" fillId="0" borderId="7" xfId="0" applyFont="1" applyFill="1" applyBorder="1" applyAlignment="1">
      <alignment horizontal="center" vertical="center" textRotation="255" shrinkToFit="1"/>
    </xf>
    <xf numFmtId="0" fontId="103" fillId="0" borderId="1" xfId="0" applyFont="1" applyFill="1" applyBorder="1" applyAlignment="1">
      <alignment horizontal="center" vertical="center" textRotation="255" shrinkToFit="1"/>
    </xf>
    <xf numFmtId="0" fontId="37" fillId="0" borderId="3" xfId="1" applyFont="1" applyFill="1" applyBorder="1" applyAlignment="1">
      <alignment horizontal="center" vertical="center" textRotation="255" shrinkToFit="1"/>
    </xf>
    <xf numFmtId="0" fontId="37" fillId="0" borderId="4" xfId="1" applyFont="1" applyFill="1" applyBorder="1" applyAlignment="1">
      <alignment horizontal="center" vertical="center" textRotation="255" shrinkToFit="1"/>
    </xf>
    <xf numFmtId="0" fontId="37" fillId="0" borderId="2" xfId="1" applyFont="1" applyFill="1" applyBorder="1" applyAlignment="1">
      <alignment horizontal="center" vertical="center" textRotation="255" shrinkToFit="1"/>
    </xf>
    <xf numFmtId="0" fontId="103" fillId="0" borderId="3" xfId="0" applyFont="1" applyFill="1" applyBorder="1" applyAlignment="1">
      <alignment horizontal="center" vertical="center" textRotation="255" shrinkToFit="1"/>
    </xf>
    <xf numFmtId="0" fontId="103" fillId="0" borderId="4" xfId="0" applyFont="1" applyFill="1" applyBorder="1" applyAlignment="1">
      <alignment horizontal="center" vertical="center" textRotation="255" shrinkToFit="1"/>
    </xf>
    <xf numFmtId="0" fontId="103" fillId="0" borderId="2" xfId="0" applyFont="1" applyFill="1" applyBorder="1" applyAlignment="1">
      <alignment horizontal="center" vertical="center" textRotation="255" shrinkToFit="1"/>
    </xf>
    <xf numFmtId="0" fontId="37" fillId="0" borderId="3" xfId="0" applyFont="1" applyFill="1" applyBorder="1" applyAlignment="1">
      <alignment horizontal="center" vertical="center" textRotation="255" shrinkToFit="1"/>
    </xf>
    <xf numFmtId="0" fontId="37" fillId="0" borderId="4" xfId="0" applyFont="1" applyFill="1" applyBorder="1" applyAlignment="1">
      <alignment horizontal="center" vertical="center" textRotation="255" shrinkToFit="1"/>
    </xf>
    <xf numFmtId="0" fontId="37" fillId="0" borderId="2" xfId="0" applyFont="1" applyFill="1" applyBorder="1" applyAlignment="1">
      <alignment horizontal="center" vertical="center" textRotation="255" shrinkToFit="1"/>
    </xf>
    <xf numFmtId="11" fontId="11" fillId="0" borderId="1" xfId="0" applyNumberFormat="1" applyFont="1" applyFill="1" applyBorder="1" applyAlignment="1">
      <alignment horizontal="center" vertical="center" textRotation="255" shrinkToFit="1"/>
    </xf>
    <xf numFmtId="0" fontId="11" fillId="0" borderId="10" xfId="0" applyFont="1" applyFill="1" applyBorder="1" applyAlignment="1">
      <alignment horizontal="center" vertical="center" textRotation="255" shrinkToFit="1"/>
    </xf>
    <xf numFmtId="0" fontId="11" fillId="0" borderId="11" xfId="0" applyFont="1" applyFill="1" applyBorder="1" applyAlignment="1">
      <alignment horizontal="center" vertical="center" textRotation="255" shrinkToFit="1"/>
    </xf>
    <xf numFmtId="0" fontId="11" fillId="0" borderId="10" xfId="3" applyFont="1" applyFill="1" applyBorder="1" applyAlignment="1">
      <alignment horizontal="center" vertical="center" textRotation="255" shrinkToFit="1"/>
    </xf>
    <xf numFmtId="0" fontId="100" fillId="0" borderId="1" xfId="0" applyFont="1" applyFill="1" applyBorder="1" applyAlignment="1">
      <alignment horizontal="center" vertical="center" textRotation="255" shrinkToFi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textRotation="255" shrinkToFit="1"/>
    </xf>
    <xf numFmtId="0" fontId="14" fillId="0" borderId="1" xfId="0" applyFont="1" applyFill="1" applyBorder="1" applyAlignment="1">
      <alignment horizontal="center" vertical="center" textRotation="255" shrinkToFi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0" fontId="102" fillId="0" borderId="3" xfId="0" applyFont="1" applyFill="1" applyBorder="1" applyAlignment="1">
      <alignment horizontal="center" vertical="center" textRotation="255" shrinkToFit="1"/>
    </xf>
    <xf numFmtId="0" fontId="102" fillId="0" borderId="7" xfId="0" applyFont="1" applyFill="1" applyBorder="1" applyAlignment="1">
      <alignment horizontal="center" vertical="center" textRotation="255" shrinkToFit="1"/>
    </xf>
    <xf numFmtId="0" fontId="102" fillId="0" borderId="4" xfId="0" applyFont="1" applyFill="1" applyBorder="1" applyAlignment="1">
      <alignment horizontal="center" vertical="center" textRotation="255" shrinkToFit="1"/>
    </xf>
    <xf numFmtId="0" fontId="102" fillId="0" borderId="2" xfId="0" applyFont="1" applyFill="1" applyBorder="1" applyAlignment="1">
      <alignment horizontal="center" vertical="center" textRotation="255" shrinkToFit="1"/>
    </xf>
    <xf numFmtId="11" fontId="14" fillId="0" borderId="1" xfId="0" applyNumberFormat="1" applyFont="1" applyFill="1" applyBorder="1" applyAlignment="1">
      <alignment horizontal="center" vertical="center" textRotation="255" shrinkToFit="1"/>
    </xf>
    <xf numFmtId="0" fontId="99" fillId="0" borderId="1" xfId="0" applyFont="1" applyFill="1" applyBorder="1" applyAlignment="1">
      <alignment horizontal="center" vertical="center" textRotation="255" shrinkToFit="1"/>
    </xf>
    <xf numFmtId="0" fontId="5" fillId="0" borderId="3" xfId="0" applyFont="1" applyFill="1" applyBorder="1" applyAlignment="1">
      <alignment horizontal="center" vertical="center" textRotation="255"/>
    </xf>
    <xf numFmtId="0" fontId="5" fillId="0" borderId="4" xfId="0" applyFont="1" applyFill="1" applyBorder="1" applyAlignment="1">
      <alignment horizontal="center" vertical="center" textRotation="255"/>
    </xf>
    <xf numFmtId="0" fontId="5" fillId="0" borderId="2" xfId="0" applyFont="1" applyFill="1" applyBorder="1" applyAlignment="1">
      <alignment horizontal="center" vertical="center" textRotation="255"/>
    </xf>
    <xf numFmtId="0" fontId="9" fillId="27" borderId="1" xfId="0" applyFont="1" applyFill="1" applyBorder="1" applyAlignment="1">
      <alignment horizontal="center" vertical="center"/>
    </xf>
    <xf numFmtId="0" fontId="9" fillId="27" borderId="1" xfId="0" applyFont="1" applyFill="1" applyBorder="1" applyAlignment="1"/>
  </cellXfs>
  <cellStyles count="51">
    <cellStyle name="20% - 輔色1 2" xfId="6"/>
    <cellStyle name="20% - 輔色2 2" xfId="7"/>
    <cellStyle name="20% - 輔色3 2" xfId="8"/>
    <cellStyle name="20% - 輔色4 2" xfId="9"/>
    <cellStyle name="20% - 輔色5 2" xfId="10"/>
    <cellStyle name="20% - 輔色6 2" xfId="11"/>
    <cellStyle name="40% - 輔色1 2" xfId="12"/>
    <cellStyle name="40% - 輔色2 2" xfId="13"/>
    <cellStyle name="40% - 輔色3 2" xfId="14"/>
    <cellStyle name="40% - 輔色4 2" xfId="15"/>
    <cellStyle name="40% - 輔色5 2" xfId="16"/>
    <cellStyle name="40% - 輔色6 2" xfId="17"/>
    <cellStyle name="60% - 輔色1 2" xfId="18"/>
    <cellStyle name="60% - 輔色2 2" xfId="19"/>
    <cellStyle name="60% - 輔色3 2" xfId="20"/>
    <cellStyle name="60% - 輔色4 2" xfId="21"/>
    <cellStyle name="60% - 輔色5 2" xfId="22"/>
    <cellStyle name="60% - 輔色6 2" xfId="23"/>
    <cellStyle name="一般" xfId="0" builtinId="0"/>
    <cellStyle name="一般 2" xfId="1"/>
    <cellStyle name="一般 2 2" xfId="24"/>
    <cellStyle name="一般 3" xfId="2"/>
    <cellStyle name="一般 4" xfId="3"/>
    <cellStyle name="一般 5" xfId="4"/>
    <cellStyle name="一般 6" xfId="5"/>
    <cellStyle name="中等 2" xfId="25"/>
    <cellStyle name="合計 2" xfId="26"/>
    <cellStyle name="好 2" xfId="27"/>
    <cellStyle name="好_里小11月-週菜單" xfId="28"/>
    <cellStyle name="計算方式 2" xfId="29"/>
    <cellStyle name="常规_Sheet1_5" xfId="30"/>
    <cellStyle name="連結的儲存格 2" xfId="31"/>
    <cellStyle name="備註 2" xfId="32"/>
    <cellStyle name="說明文字 2" xfId="33"/>
    <cellStyle name="輔色1 2" xfId="34"/>
    <cellStyle name="輔色2 2" xfId="35"/>
    <cellStyle name="輔色3 2" xfId="36"/>
    <cellStyle name="輔色4 2" xfId="37"/>
    <cellStyle name="輔色5 2" xfId="38"/>
    <cellStyle name="輔色6 2" xfId="39"/>
    <cellStyle name="標題 1 2" xfId="40"/>
    <cellStyle name="標題 2 2" xfId="41"/>
    <cellStyle name="標題 3 2" xfId="42"/>
    <cellStyle name="標題 4 2" xfId="43"/>
    <cellStyle name="標題 5" xfId="44"/>
    <cellStyle name="輸入 2" xfId="45"/>
    <cellStyle name="輸出 2" xfId="46"/>
    <cellStyle name="檢查儲存格 2" xfId="47"/>
    <cellStyle name="壞 2" xfId="48"/>
    <cellStyle name="壞_里小11月-週菜單" xfId="49"/>
    <cellStyle name="警告文字 2" xfId="50"/>
  </cellStyles>
  <dxfs count="6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33CC"/>
      <color rgb="FF3333FF"/>
      <color rgb="FFFF99CC"/>
      <color rgb="FFFF99FF"/>
      <color rgb="FFCC33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r1081/Desktop/&#20013;&#27491;&#22283;&#23567;&#33756;&#21934;/8.9&#26376;/&#20013;&#27491;8-9&#26376;&#24224;&#25035;-108.8.2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631;&#26481;&#39640;&#20013;(&#20351;&#29992;ing)/&#33521;&#33593;&#30340;&#36039;&#26009;/&#23416;&#26657;/&#20449;&#32681;&#22283;&#23567;/109.10&#26376;&#33756;&#21934;&#29105;&#37327;&#20998;&#26512;-&#20449;&#326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菜單"/>
      <sheetName val="食材"/>
      <sheetName val="工作表2"/>
      <sheetName val="月菜單"/>
      <sheetName val="工作表4"/>
      <sheetName val="一"/>
      <sheetName val="二"/>
      <sheetName val="三"/>
      <sheetName val="特殊石材"/>
      <sheetName val="四"/>
      <sheetName val="工作表1"/>
      <sheetName val="五"/>
      <sheetName val="工作表3"/>
      <sheetName val="工作表5"/>
      <sheetName val="六"/>
      <sheetName val="資料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特殊食材</v>
          </cell>
          <cell r="B1">
            <v>0</v>
          </cell>
          <cell r="C1">
            <v>0</v>
          </cell>
        </row>
        <row r="2">
          <cell r="A2" t="str">
            <v>名稱</v>
          </cell>
          <cell r="B2" t="str">
            <v>重量</v>
          </cell>
          <cell r="C2">
            <v>0</v>
          </cell>
        </row>
        <row r="3">
          <cell r="A3" t="str">
            <v>皮蛋(粒)</v>
          </cell>
          <cell r="B3">
            <v>55</v>
          </cell>
          <cell r="C3">
            <v>0</v>
          </cell>
        </row>
        <row r="4">
          <cell r="A4" t="str">
            <v>豆腐(非基改)-板</v>
          </cell>
          <cell r="B4">
            <v>6000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月菜單"/>
      <sheetName val="第一週"/>
      <sheetName val="第二週"/>
      <sheetName val="第三週"/>
      <sheetName val="第四週"/>
    </sheetNames>
    <sheetDataSet>
      <sheetData sheetId="0"/>
      <sheetData sheetId="1">
        <row r="40">
          <cell r="E40">
            <v>696.19071526983168</v>
          </cell>
        </row>
      </sheetData>
      <sheetData sheetId="2">
        <row r="40">
          <cell r="E40">
            <v>704.17199653007503</v>
          </cell>
        </row>
      </sheetData>
      <sheetData sheetId="3">
        <row r="37">
          <cell r="E37">
            <v>682.26875744342988</v>
          </cell>
        </row>
      </sheetData>
      <sheetData sheetId="4">
        <row r="37">
          <cell r="E37">
            <v>802.90832807914751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33"/>
  <sheetViews>
    <sheetView zoomScale="59" zoomScaleNormal="59" workbookViewId="0">
      <selection activeCell="O11" sqref="O11"/>
    </sheetView>
  </sheetViews>
  <sheetFormatPr defaultColWidth="8" defaultRowHeight="16.2"/>
  <cols>
    <col min="1" max="1" width="2.3984375" style="154" customWidth="1"/>
    <col min="2" max="2" width="9.69921875" style="165" customWidth="1"/>
    <col min="3" max="3" width="4.19921875" style="154" customWidth="1"/>
    <col min="4" max="4" width="12.8984375" style="163" customWidth="1"/>
    <col min="5" max="5" width="19.69921875" style="162" customWidth="1"/>
    <col min="6" max="6" width="19.5" style="162" customWidth="1"/>
    <col min="7" max="7" width="15.09765625" style="162" customWidth="1"/>
    <col min="8" max="8" width="20.8984375" style="162" customWidth="1"/>
    <col min="9" max="9" width="12.5" style="162" customWidth="1"/>
    <col min="10" max="10" width="11.8984375" style="163" hidden="1" customWidth="1"/>
    <col min="11" max="11" width="10.59765625" style="164" customWidth="1"/>
    <col min="12" max="12" width="16.59765625" style="154" customWidth="1"/>
    <col min="13" max="16384" width="8" style="154"/>
  </cols>
  <sheetData>
    <row r="1" spans="2:12" ht="38.25" customHeight="1" thickBot="1">
      <c r="B1" s="545" t="s">
        <v>90</v>
      </c>
      <c r="C1" s="546"/>
      <c r="D1" s="546"/>
      <c r="E1" s="546"/>
      <c r="F1" s="546"/>
      <c r="G1" s="546"/>
      <c r="H1" s="546"/>
      <c r="I1" s="546"/>
      <c r="J1" s="152"/>
      <c r="K1" s="153"/>
    </row>
    <row r="2" spans="2:12" ht="48" customHeight="1" thickBot="1">
      <c r="B2" s="166" t="s">
        <v>45</v>
      </c>
      <c r="C2" s="194" t="s">
        <v>46</v>
      </c>
      <c r="D2" s="167" t="s">
        <v>47</v>
      </c>
      <c r="E2" s="167" t="s">
        <v>48</v>
      </c>
      <c r="F2" s="167" t="s">
        <v>49</v>
      </c>
      <c r="G2" s="167" t="s">
        <v>50</v>
      </c>
      <c r="H2" s="167" t="s">
        <v>51</v>
      </c>
      <c r="I2" s="168" t="s">
        <v>52</v>
      </c>
      <c r="J2" s="169" t="s">
        <v>38</v>
      </c>
      <c r="K2" s="170" t="s">
        <v>39</v>
      </c>
    </row>
    <row r="3" spans="2:12" ht="38.25" hidden="1" customHeight="1">
      <c r="B3" s="171"/>
      <c r="C3" s="172" t="s">
        <v>82</v>
      </c>
      <c r="D3" s="173"/>
      <c r="E3" s="203"/>
      <c r="F3" s="203"/>
      <c r="G3" s="173"/>
      <c r="H3" s="203"/>
      <c r="I3" s="174"/>
      <c r="J3" s="175"/>
      <c r="K3" s="176">
        <f>[2]第一週!E40</f>
        <v>696.19071526983168</v>
      </c>
    </row>
    <row r="4" spans="2:12" ht="38.25" hidden="1" customHeight="1">
      <c r="B4" s="177"/>
      <c r="C4" s="182" t="s">
        <v>54</v>
      </c>
      <c r="D4" s="183"/>
      <c r="E4" s="178"/>
      <c r="F4" s="323"/>
      <c r="G4" s="179"/>
      <c r="H4" s="179"/>
      <c r="I4" s="179"/>
      <c r="J4" s="180"/>
      <c r="K4" s="181">
        <f>'1201-1203'!L38</f>
        <v>450</v>
      </c>
    </row>
    <row r="5" spans="2:12" ht="38.25" customHeight="1">
      <c r="B5" s="177" t="s">
        <v>91</v>
      </c>
      <c r="C5" s="190" t="s">
        <v>55</v>
      </c>
      <c r="D5" s="552" t="s">
        <v>115</v>
      </c>
      <c r="E5" s="553"/>
      <c r="F5" s="183" t="s">
        <v>116</v>
      </c>
      <c r="G5" s="179"/>
      <c r="H5" s="178"/>
      <c r="I5" s="175" t="s">
        <v>35</v>
      </c>
      <c r="J5" s="175"/>
      <c r="K5" s="181">
        <f>'1201-1203'!S38</f>
        <v>770.72814498933894</v>
      </c>
      <c r="L5" s="157"/>
    </row>
    <row r="6" spans="2:12" ht="38.25" customHeight="1">
      <c r="B6" s="177" t="s">
        <v>92</v>
      </c>
      <c r="C6" s="182" t="s">
        <v>114</v>
      </c>
      <c r="D6" s="183" t="s">
        <v>29</v>
      </c>
      <c r="E6" s="183" t="s">
        <v>405</v>
      </c>
      <c r="F6" s="183" t="s">
        <v>117</v>
      </c>
      <c r="G6" s="179" t="s">
        <v>118</v>
      </c>
      <c r="H6" s="183" t="s">
        <v>119</v>
      </c>
      <c r="I6" s="175"/>
      <c r="J6" s="183"/>
      <c r="K6" s="176">
        <f>'1201-1203'!Z38</f>
        <v>725.71801705756923</v>
      </c>
    </row>
    <row r="7" spans="2:12" ht="38.25" customHeight="1" thickBot="1">
      <c r="B7" s="177" t="s">
        <v>93</v>
      </c>
      <c r="C7" s="185" t="s">
        <v>57</v>
      </c>
      <c r="D7" s="198" t="s">
        <v>67</v>
      </c>
      <c r="E7" s="183" t="s">
        <v>120</v>
      </c>
      <c r="F7" s="183" t="s">
        <v>121</v>
      </c>
      <c r="G7" s="382" t="s">
        <v>122</v>
      </c>
      <c r="H7" s="401" t="s">
        <v>123</v>
      </c>
      <c r="I7" s="305"/>
      <c r="J7" s="186"/>
      <c r="K7" s="187">
        <f>'1201-1203'!AG38</f>
        <v>676.9464366479292</v>
      </c>
    </row>
    <row r="8" spans="2:12" ht="38.25" customHeight="1">
      <c r="B8" s="171" t="s">
        <v>94</v>
      </c>
      <c r="C8" s="172" t="s">
        <v>53</v>
      </c>
      <c r="D8" s="173" t="s">
        <v>67</v>
      </c>
      <c r="E8" s="173" t="s">
        <v>124</v>
      </c>
      <c r="F8" s="173" t="s">
        <v>125</v>
      </c>
      <c r="G8" s="173" t="s">
        <v>118</v>
      </c>
      <c r="H8" s="173" t="s">
        <v>126</v>
      </c>
      <c r="I8" s="174"/>
      <c r="J8" s="183"/>
      <c r="K8" s="188">
        <f>'1206-1210'!E38</f>
        <v>748.60074626865674</v>
      </c>
    </row>
    <row r="9" spans="2:12" ht="38.25" customHeight="1">
      <c r="B9" s="177" t="s">
        <v>95</v>
      </c>
      <c r="C9" s="182" t="s">
        <v>54</v>
      </c>
      <c r="D9" s="183" t="s">
        <v>66</v>
      </c>
      <c r="E9" s="178" t="s">
        <v>127</v>
      </c>
      <c r="F9" s="323" t="s">
        <v>128</v>
      </c>
      <c r="G9" s="179" t="s">
        <v>118</v>
      </c>
      <c r="H9" s="179" t="s">
        <v>129</v>
      </c>
      <c r="I9" s="179"/>
      <c r="J9" s="175"/>
      <c r="K9" s="189">
        <f>'1206-1210'!L38</f>
        <v>732.46838762642085</v>
      </c>
      <c r="L9" s="158"/>
    </row>
    <row r="10" spans="2:12" ht="38.25" customHeight="1">
      <c r="B10" s="177" t="s">
        <v>96</v>
      </c>
      <c r="C10" s="190" t="s">
        <v>55</v>
      </c>
      <c r="D10" s="547" t="s">
        <v>130</v>
      </c>
      <c r="E10" s="554"/>
      <c r="F10" s="183" t="s">
        <v>131</v>
      </c>
      <c r="G10" s="183"/>
      <c r="H10" s="179" t="s">
        <v>132</v>
      </c>
      <c r="I10" s="175" t="s">
        <v>77</v>
      </c>
      <c r="J10" s="191"/>
      <c r="K10" s="176">
        <f>'1206-1210'!S38</f>
        <v>856.98358475004648</v>
      </c>
    </row>
    <row r="11" spans="2:12" ht="38.25" customHeight="1">
      <c r="B11" s="177" t="s">
        <v>97</v>
      </c>
      <c r="C11" s="182" t="s">
        <v>56</v>
      </c>
      <c r="D11" s="183" t="s">
        <v>66</v>
      </c>
      <c r="E11" s="192" t="s">
        <v>419</v>
      </c>
      <c r="F11" s="183" t="s">
        <v>133</v>
      </c>
      <c r="G11" s="183" t="s">
        <v>118</v>
      </c>
      <c r="H11" s="179" t="s">
        <v>305</v>
      </c>
      <c r="I11" s="180"/>
      <c r="J11" s="180"/>
      <c r="K11" s="181">
        <f>'1206-1210'!Z38</f>
        <v>675.01998933901916</v>
      </c>
    </row>
    <row r="12" spans="2:12" ht="38.25" customHeight="1" thickBot="1">
      <c r="B12" s="184" t="s">
        <v>98</v>
      </c>
      <c r="C12" s="326" t="s">
        <v>57</v>
      </c>
      <c r="D12" s="198" t="s">
        <v>67</v>
      </c>
      <c r="E12" s="193" t="s">
        <v>134</v>
      </c>
      <c r="F12" s="193" t="s">
        <v>135</v>
      </c>
      <c r="G12" s="402" t="s">
        <v>122</v>
      </c>
      <c r="H12" s="193" t="s">
        <v>136</v>
      </c>
      <c r="I12" s="327"/>
      <c r="J12" s="327"/>
      <c r="K12" s="328">
        <f>'1206-1210'!AG38</f>
        <v>696.38980422562508</v>
      </c>
    </row>
    <row r="13" spans="2:12" ht="38.25" customHeight="1">
      <c r="B13" s="171" t="s">
        <v>99</v>
      </c>
      <c r="C13" s="172" t="s">
        <v>81</v>
      </c>
      <c r="D13" s="173" t="s">
        <v>67</v>
      </c>
      <c r="E13" s="173" t="s">
        <v>137</v>
      </c>
      <c r="F13" s="173" t="s">
        <v>138</v>
      </c>
      <c r="G13" s="173" t="s">
        <v>118</v>
      </c>
      <c r="H13" s="173" t="s">
        <v>139</v>
      </c>
      <c r="I13" s="391"/>
      <c r="J13" s="392"/>
      <c r="K13" s="188">
        <v>0</v>
      </c>
    </row>
    <row r="14" spans="2:12" ht="38.25" customHeight="1">
      <c r="B14" s="177" t="s">
        <v>100</v>
      </c>
      <c r="C14" s="182" t="s">
        <v>54</v>
      </c>
      <c r="D14" s="183" t="s">
        <v>66</v>
      </c>
      <c r="E14" s="183" t="s">
        <v>140</v>
      </c>
      <c r="F14" s="183" t="s">
        <v>141</v>
      </c>
      <c r="G14" s="183" t="s">
        <v>118</v>
      </c>
      <c r="H14" s="179" t="s">
        <v>142</v>
      </c>
      <c r="I14" s="179"/>
      <c r="J14" s="175"/>
      <c r="K14" s="189">
        <f>'1213-1217'!L38</f>
        <v>691.94126768753631</v>
      </c>
    </row>
    <row r="15" spans="2:12" ht="38.25" customHeight="1">
      <c r="B15" s="177" t="s">
        <v>101</v>
      </c>
      <c r="C15" s="190" t="s">
        <v>55</v>
      </c>
      <c r="D15" s="547" t="s">
        <v>408</v>
      </c>
      <c r="E15" s="548"/>
      <c r="F15" s="381"/>
      <c r="G15" s="183" t="s">
        <v>118</v>
      </c>
      <c r="H15" s="180" t="s">
        <v>143</v>
      </c>
      <c r="I15" s="180" t="s">
        <v>78</v>
      </c>
      <c r="J15" s="180"/>
      <c r="K15" s="176">
        <f>'1213-1217'!S38</f>
        <v>714.49214964140333</v>
      </c>
    </row>
    <row r="16" spans="2:12" ht="38.25" customHeight="1">
      <c r="B16" s="397" t="s">
        <v>102</v>
      </c>
      <c r="C16" s="182" t="s">
        <v>56</v>
      </c>
      <c r="D16" s="183" t="s">
        <v>66</v>
      </c>
      <c r="E16" s="183" t="s">
        <v>144</v>
      </c>
      <c r="F16" s="183" t="s">
        <v>145</v>
      </c>
      <c r="G16" s="183" t="s">
        <v>118</v>
      </c>
      <c r="H16" s="179" t="s">
        <v>146</v>
      </c>
      <c r="I16" s="306"/>
      <c r="J16" s="183"/>
      <c r="K16" s="176">
        <f>'1213-1217'!Z38</f>
        <v>692.91743155878362</v>
      </c>
    </row>
    <row r="17" spans="2:11" ht="38.25" customHeight="1" thickBot="1">
      <c r="B17" s="398" t="s">
        <v>103</v>
      </c>
      <c r="C17" s="185" t="s">
        <v>57</v>
      </c>
      <c r="D17" s="198" t="s">
        <v>67</v>
      </c>
      <c r="E17" s="193" t="s">
        <v>406</v>
      </c>
      <c r="F17" s="193" t="s">
        <v>147</v>
      </c>
      <c r="G17" s="403" t="s">
        <v>122</v>
      </c>
      <c r="H17" s="193" t="s">
        <v>148</v>
      </c>
      <c r="I17" s="186"/>
      <c r="J17" s="186"/>
      <c r="K17" s="187">
        <f>'1213-1217'!AG38</f>
        <v>788.07036247334747</v>
      </c>
    </row>
    <row r="18" spans="2:11" ht="38.25" customHeight="1" thickBot="1">
      <c r="B18" s="184" t="s">
        <v>104</v>
      </c>
      <c r="C18" s="292" t="s">
        <v>53</v>
      </c>
      <c r="D18" s="173" t="s">
        <v>67</v>
      </c>
      <c r="E18" s="203" t="s">
        <v>149</v>
      </c>
      <c r="F18" s="179" t="s">
        <v>150</v>
      </c>
      <c r="G18" s="173" t="s">
        <v>118</v>
      </c>
      <c r="H18" s="183" t="s">
        <v>151</v>
      </c>
      <c r="I18" s="309"/>
      <c r="J18" s="310"/>
      <c r="K18" s="293">
        <f>'1220-1224'!E38</f>
        <v>697.83644801204071</v>
      </c>
    </row>
    <row r="19" spans="2:11" ht="38.25" customHeight="1">
      <c r="B19" s="184" t="s">
        <v>105</v>
      </c>
      <c r="C19" s="182" t="s">
        <v>54</v>
      </c>
      <c r="D19" s="183" t="s">
        <v>66</v>
      </c>
      <c r="E19" s="179" t="s">
        <v>398</v>
      </c>
      <c r="F19" s="179" t="s">
        <v>152</v>
      </c>
      <c r="G19" s="179" t="s">
        <v>118</v>
      </c>
      <c r="H19" s="179" t="s">
        <v>153</v>
      </c>
      <c r="I19" s="179"/>
      <c r="J19" s="175"/>
      <c r="K19" s="293">
        <f>'1220-1224'!L38</f>
        <v>721.84930960172392</v>
      </c>
    </row>
    <row r="20" spans="2:11" ht="38.25" customHeight="1">
      <c r="B20" s="397" t="s">
        <v>106</v>
      </c>
      <c r="C20" s="190" t="s">
        <v>55</v>
      </c>
      <c r="D20" s="547" t="s">
        <v>154</v>
      </c>
      <c r="E20" s="555"/>
      <c r="F20" s="183" t="s">
        <v>155</v>
      </c>
      <c r="G20" s="179"/>
      <c r="H20" s="183"/>
      <c r="I20" s="183" t="s">
        <v>78</v>
      </c>
      <c r="J20" s="180"/>
      <c r="K20" s="176">
        <f>'1220-1224'!S38</f>
        <v>790.6343283582089</v>
      </c>
    </row>
    <row r="21" spans="2:11" ht="38.25" customHeight="1">
      <c r="B21" s="177" t="s">
        <v>107</v>
      </c>
      <c r="C21" s="182" t="s">
        <v>56</v>
      </c>
      <c r="D21" s="183" t="s">
        <v>66</v>
      </c>
      <c r="E21" s="183" t="s">
        <v>399</v>
      </c>
      <c r="F21" s="183" t="s">
        <v>410</v>
      </c>
      <c r="G21" s="183" t="s">
        <v>118</v>
      </c>
      <c r="H21" s="183" t="s">
        <v>156</v>
      </c>
      <c r="I21" s="382" t="s">
        <v>79</v>
      </c>
      <c r="J21" s="191"/>
      <c r="K21" s="176">
        <f>'1220-1224'!Z38</f>
        <v>811.3500678426052</v>
      </c>
    </row>
    <row r="22" spans="2:11" ht="38.25" customHeight="1" thickBot="1">
      <c r="B22" s="398" t="s">
        <v>108</v>
      </c>
      <c r="C22" s="185" t="s">
        <v>57</v>
      </c>
      <c r="D22" s="198" t="s">
        <v>67</v>
      </c>
      <c r="E22" s="193" t="s">
        <v>170</v>
      </c>
      <c r="F22" s="193" t="s">
        <v>157</v>
      </c>
      <c r="G22" s="403" t="s">
        <v>122</v>
      </c>
      <c r="H22" s="193" t="s">
        <v>158</v>
      </c>
      <c r="I22" s="186"/>
      <c r="J22" s="186"/>
      <c r="K22" s="187">
        <f>'1220-1224'!AG38</f>
        <v>714.54722187382413</v>
      </c>
    </row>
    <row r="23" spans="2:11" ht="36" customHeight="1">
      <c r="B23" s="399" t="s">
        <v>109</v>
      </c>
      <c r="C23" s="172" t="s">
        <v>53</v>
      </c>
      <c r="D23" s="173" t="s">
        <v>67</v>
      </c>
      <c r="E23" s="203" t="s">
        <v>304</v>
      </c>
      <c r="F23" s="203" t="s">
        <v>159</v>
      </c>
      <c r="G23" s="173" t="s">
        <v>118</v>
      </c>
      <c r="H23" s="203" t="s">
        <v>160</v>
      </c>
      <c r="I23" s="203"/>
      <c r="J23" s="197"/>
      <c r="K23" s="286">
        <f>'1220-1224'!AG38</f>
        <v>714.54722187382413</v>
      </c>
    </row>
    <row r="24" spans="2:11" ht="36" customHeight="1">
      <c r="B24" s="345" t="s">
        <v>110</v>
      </c>
      <c r="C24" s="182" t="s">
        <v>63</v>
      </c>
      <c r="D24" s="183" t="s">
        <v>66</v>
      </c>
      <c r="E24" s="204" t="s">
        <v>161</v>
      </c>
      <c r="F24" s="204" t="s">
        <v>426</v>
      </c>
      <c r="G24" s="179" t="s">
        <v>118</v>
      </c>
      <c r="H24" s="204" t="s">
        <v>162</v>
      </c>
      <c r="I24" s="179"/>
      <c r="J24" s="155"/>
      <c r="K24" s="287">
        <f>'1227-1230'!L38</f>
        <v>672.66890813313103</v>
      </c>
    </row>
    <row r="25" spans="2:11" ht="36" customHeight="1">
      <c r="B25" s="400" t="s">
        <v>111</v>
      </c>
      <c r="C25" s="190" t="s">
        <v>64</v>
      </c>
      <c r="D25" s="547" t="s">
        <v>163</v>
      </c>
      <c r="E25" s="555"/>
      <c r="F25" s="202" t="s">
        <v>164</v>
      </c>
      <c r="G25" s="179"/>
      <c r="H25" s="202"/>
      <c r="I25" s="180" t="s">
        <v>78</v>
      </c>
      <c r="J25" s="156"/>
      <c r="K25" s="288">
        <f>'1227-1230'!S38</f>
        <v>614.08412483039342</v>
      </c>
    </row>
    <row r="26" spans="2:11" ht="36" customHeight="1">
      <c r="B26" s="345" t="s">
        <v>112</v>
      </c>
      <c r="C26" s="292" t="s">
        <v>65</v>
      </c>
      <c r="D26" s="183" t="s">
        <v>165</v>
      </c>
      <c r="E26" s="329" t="s">
        <v>427</v>
      </c>
      <c r="F26" s="202" t="s">
        <v>166</v>
      </c>
      <c r="G26" s="183" t="s">
        <v>167</v>
      </c>
      <c r="H26" s="204" t="s">
        <v>168</v>
      </c>
      <c r="I26" s="404"/>
      <c r="J26" s="307"/>
      <c r="K26" s="308">
        <f>'1227-1230'!Z38</f>
        <v>725.02884735983946</v>
      </c>
    </row>
    <row r="27" spans="2:11" s="161" customFormat="1" ht="36" customHeight="1" thickBot="1">
      <c r="B27" s="346" t="s">
        <v>113</v>
      </c>
      <c r="C27" s="185" t="s">
        <v>40</v>
      </c>
      <c r="D27" s="556" t="s">
        <v>169</v>
      </c>
      <c r="E27" s="557"/>
      <c r="F27" s="557"/>
      <c r="G27" s="557"/>
      <c r="H27" s="558"/>
      <c r="I27" s="159"/>
      <c r="J27" s="160"/>
      <c r="K27" s="353">
        <f>'1227-1230'!AG38</f>
        <v>741.825165378983</v>
      </c>
    </row>
    <row r="28" spans="2:11" ht="20.399999999999999" customHeight="1">
      <c r="B28" s="549"/>
      <c r="C28" s="550"/>
      <c r="D28" s="551"/>
      <c r="E28" s="551"/>
      <c r="F28" s="551"/>
      <c r="G28" s="551"/>
      <c r="H28" s="543" t="s">
        <v>37</v>
      </c>
      <c r="I28" s="544"/>
      <c r="J28" s="544"/>
      <c r="K28" s="544"/>
    </row>
    <row r="29" spans="2:11" ht="31.35" customHeight="1">
      <c r="B29" s="540" t="s">
        <v>59</v>
      </c>
      <c r="C29" s="541"/>
      <c r="D29" s="542"/>
      <c r="E29" s="542"/>
      <c r="F29" s="542"/>
      <c r="G29" s="542"/>
    </row>
    <row r="30" spans="2:11" ht="19.8">
      <c r="B30" s="540"/>
      <c r="C30" s="541"/>
      <c r="D30" s="542"/>
      <c r="E30" s="542"/>
      <c r="F30" s="542"/>
      <c r="G30" s="542"/>
    </row>
    <row r="31" spans="2:11" ht="19.8">
      <c r="B31" s="540"/>
      <c r="C31" s="541"/>
      <c r="D31" s="542"/>
      <c r="E31" s="542"/>
      <c r="F31" s="542"/>
      <c r="G31" s="542"/>
    </row>
    <row r="32" spans="2:11" ht="19.8">
      <c r="B32" s="540"/>
      <c r="C32" s="541"/>
      <c r="D32" s="542"/>
      <c r="E32" s="542"/>
      <c r="F32" s="542"/>
      <c r="G32" s="542"/>
    </row>
    <row r="33" spans="2:7" ht="19.8">
      <c r="B33" s="540"/>
      <c r="C33" s="541"/>
      <c r="D33" s="542"/>
      <c r="E33" s="542"/>
      <c r="F33" s="542"/>
      <c r="G33" s="542"/>
    </row>
  </sheetData>
  <mergeCells count="14">
    <mergeCell ref="B31:G31"/>
    <mergeCell ref="B32:G32"/>
    <mergeCell ref="B33:G33"/>
    <mergeCell ref="H28:K28"/>
    <mergeCell ref="B1:I1"/>
    <mergeCell ref="D15:E15"/>
    <mergeCell ref="B28:G28"/>
    <mergeCell ref="B29:G29"/>
    <mergeCell ref="B30:G30"/>
    <mergeCell ref="D5:E5"/>
    <mergeCell ref="D10:E10"/>
    <mergeCell ref="D20:E20"/>
    <mergeCell ref="D25:E25"/>
    <mergeCell ref="D27:H27"/>
  </mergeCells>
  <phoneticPr fontId="10" type="noConversion"/>
  <printOptions horizontalCentered="1" verticalCentered="1"/>
  <pageMargins left="7.874015748031496E-2" right="7.874015748031496E-2" top="7.874015748031496E-2" bottom="7.874015748031496E-2" header="0" footer="0"/>
  <pageSetup paperSize="9" scale="7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2"/>
  <sheetViews>
    <sheetView zoomScale="80" zoomScaleNormal="80" workbookViewId="0">
      <selection activeCell="K17" sqref="K17"/>
    </sheetView>
  </sheetViews>
  <sheetFormatPr defaultRowHeight="13.8"/>
  <cols>
    <col min="1" max="1" width="4.59765625" customWidth="1"/>
    <col min="2" max="2" width="5.69921875" customWidth="1"/>
    <col min="3" max="3" width="10" customWidth="1"/>
    <col min="4" max="4" width="7.3984375" customWidth="1"/>
    <col min="5" max="5" width="7.5" customWidth="1"/>
    <col min="6" max="8" width="4.59765625" style="269" hidden="1" customWidth="1"/>
    <col min="9" max="9" width="5.69921875" customWidth="1"/>
    <col min="10" max="10" width="10.09765625" customWidth="1"/>
    <col min="11" max="11" width="7.3984375" customWidth="1"/>
    <col min="12" max="12" width="7.5" customWidth="1"/>
    <col min="13" max="15" width="4.59765625" style="269" hidden="1" customWidth="1"/>
    <col min="16" max="16" width="5.69921875" customWidth="1"/>
    <col min="17" max="17" width="11.8984375" customWidth="1"/>
    <col min="18" max="18" width="7.09765625" customWidth="1"/>
    <col min="19" max="19" width="7.5" customWidth="1"/>
    <col min="20" max="22" width="4.59765625" style="237" hidden="1" customWidth="1"/>
    <col min="23" max="23" width="5.69921875" customWidth="1"/>
    <col min="24" max="24" width="10.09765625" customWidth="1"/>
    <col min="25" max="25" width="7.69921875" customWidth="1"/>
    <col min="26" max="26" width="8.09765625" customWidth="1"/>
    <col min="27" max="29" width="4.59765625" style="237" hidden="1" customWidth="1"/>
    <col min="30" max="30" width="5.59765625" customWidth="1"/>
    <col min="31" max="31" width="10" customWidth="1"/>
    <col min="32" max="32" width="7.3984375" customWidth="1"/>
    <col min="33" max="33" width="7.59765625" customWidth="1"/>
    <col min="34" max="36" width="4.59765625" style="237" hidden="1" customWidth="1"/>
    <col min="37" max="37" width="4" customWidth="1"/>
    <col min="38" max="38" width="29.8984375" customWidth="1"/>
  </cols>
  <sheetData>
    <row r="1" spans="1:52" ht="24.6">
      <c r="A1" s="562" t="s">
        <v>251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3"/>
      <c r="AH1"/>
      <c r="AI1"/>
      <c r="AJ1"/>
    </row>
    <row r="2" spans="1:52" s="52" customFormat="1" ht="24" customHeight="1">
      <c r="A2" s="564" t="s">
        <v>83</v>
      </c>
      <c r="B2" s="564"/>
      <c r="C2" s="565" t="s">
        <v>181</v>
      </c>
      <c r="D2" s="566"/>
      <c r="E2" s="566"/>
      <c r="F2" s="566"/>
      <c r="G2" s="566"/>
      <c r="H2" s="566"/>
      <c r="I2" s="566"/>
      <c r="J2" s="566"/>
      <c r="K2" s="566"/>
      <c r="L2" s="566"/>
      <c r="M2" s="213"/>
      <c r="N2" s="213"/>
      <c r="O2" s="213"/>
      <c r="P2" s="70" t="s">
        <v>84</v>
      </c>
      <c r="Q2" s="70"/>
      <c r="R2" s="45"/>
      <c r="S2" s="70"/>
      <c r="T2" s="213"/>
      <c r="U2" s="213"/>
      <c r="V2" s="213"/>
      <c r="W2" s="70"/>
      <c r="X2" s="70" t="s">
        <v>22</v>
      </c>
      <c r="Y2" s="71"/>
      <c r="Z2" s="70"/>
      <c r="AA2" s="213"/>
      <c r="AB2" s="213"/>
      <c r="AC2" s="213"/>
      <c r="AD2" s="71"/>
      <c r="AE2" s="71"/>
      <c r="AF2" s="70"/>
      <c r="AG2" s="71"/>
      <c r="AH2" s="213"/>
      <c r="AI2" s="567"/>
      <c r="AJ2" s="567"/>
      <c r="AK2" s="567"/>
      <c r="AL2" s="567"/>
      <c r="AM2" s="567"/>
      <c r="AN2" s="567"/>
      <c r="AO2" s="567"/>
      <c r="AP2" s="567"/>
      <c r="AQ2" s="567"/>
      <c r="AR2" s="567"/>
      <c r="AS2" s="567"/>
      <c r="AT2" s="567"/>
      <c r="AU2" s="567"/>
      <c r="AV2" s="567"/>
      <c r="AW2" s="567"/>
      <c r="AX2" s="567"/>
      <c r="AY2" s="567"/>
      <c r="AZ2" s="567"/>
    </row>
    <row r="3" spans="1:52" ht="16.2">
      <c r="A3" s="68" t="s">
        <v>0</v>
      </c>
      <c r="B3" s="568" t="s">
        <v>86</v>
      </c>
      <c r="C3" s="569"/>
      <c r="D3" s="569"/>
      <c r="E3" s="569"/>
      <c r="F3" s="244"/>
      <c r="G3" s="245"/>
      <c r="H3" s="245"/>
      <c r="I3" s="568" t="s">
        <v>85</v>
      </c>
      <c r="J3" s="569"/>
      <c r="K3" s="569"/>
      <c r="L3" s="569"/>
      <c r="M3" s="244"/>
      <c r="N3" s="245"/>
      <c r="O3" s="245"/>
      <c r="P3" s="568" t="s">
        <v>243</v>
      </c>
      <c r="Q3" s="569"/>
      <c r="R3" s="569"/>
      <c r="S3" s="569"/>
      <c r="T3" s="214"/>
      <c r="U3" s="215"/>
      <c r="V3" s="215"/>
      <c r="W3" s="568" t="s">
        <v>244</v>
      </c>
      <c r="X3" s="569"/>
      <c r="Y3" s="569"/>
      <c r="Z3" s="569"/>
      <c r="AA3" s="214"/>
      <c r="AB3" s="215"/>
      <c r="AC3" s="215"/>
      <c r="AD3" s="572" t="s">
        <v>245</v>
      </c>
      <c r="AE3" s="573"/>
      <c r="AF3" s="573"/>
      <c r="AG3" s="573"/>
      <c r="AH3" s="214"/>
      <c r="AI3" s="215"/>
      <c r="AJ3" s="215"/>
      <c r="AK3" s="143"/>
      <c r="AL3" s="143"/>
      <c r="AM3" s="143"/>
      <c r="AN3" s="143"/>
    </row>
    <row r="4" spans="1:52" ht="16.2">
      <c r="A4" s="68" t="s">
        <v>3</v>
      </c>
      <c r="B4" s="1"/>
      <c r="C4" s="68" t="s">
        <v>5</v>
      </c>
      <c r="D4" s="2" t="s">
        <v>6</v>
      </c>
      <c r="E4" s="1" t="s">
        <v>7</v>
      </c>
      <c r="F4" s="246" t="s">
        <v>41</v>
      </c>
      <c r="G4" s="246" t="s">
        <v>42</v>
      </c>
      <c r="H4" s="246" t="s">
        <v>43</v>
      </c>
      <c r="I4" s="1"/>
      <c r="J4" s="200" t="s">
        <v>5</v>
      </c>
      <c r="K4" s="2" t="s">
        <v>6</v>
      </c>
      <c r="L4" s="1" t="s">
        <v>7</v>
      </c>
      <c r="M4" s="246" t="s">
        <v>41</v>
      </c>
      <c r="N4" s="246" t="s">
        <v>42</v>
      </c>
      <c r="O4" s="246" t="s">
        <v>43</v>
      </c>
      <c r="P4" s="1" t="s">
        <v>4</v>
      </c>
      <c r="Q4" s="68" t="s">
        <v>5</v>
      </c>
      <c r="R4" s="2" t="s">
        <v>6</v>
      </c>
      <c r="S4" s="1" t="s">
        <v>7</v>
      </c>
      <c r="T4" s="212" t="s">
        <v>41</v>
      </c>
      <c r="U4" s="212" t="s">
        <v>42</v>
      </c>
      <c r="V4" s="212" t="s">
        <v>43</v>
      </c>
      <c r="W4" s="1" t="s">
        <v>4</v>
      </c>
      <c r="X4" s="68" t="s">
        <v>5</v>
      </c>
      <c r="Y4" s="2" t="s">
        <v>6</v>
      </c>
      <c r="Z4" s="1" t="s">
        <v>7</v>
      </c>
      <c r="AA4" s="212" t="s">
        <v>41</v>
      </c>
      <c r="AB4" s="212" t="s">
        <v>42</v>
      </c>
      <c r="AC4" s="212" t="s">
        <v>43</v>
      </c>
      <c r="AD4" s="1" t="s">
        <v>4</v>
      </c>
      <c r="AE4" s="68" t="s">
        <v>5</v>
      </c>
      <c r="AF4" s="2" t="s">
        <v>6</v>
      </c>
      <c r="AG4" s="1" t="s">
        <v>7</v>
      </c>
      <c r="AH4" s="212" t="s">
        <v>41</v>
      </c>
      <c r="AI4" s="212" t="s">
        <v>42</v>
      </c>
      <c r="AJ4" s="241" t="s">
        <v>43</v>
      </c>
      <c r="AK4" s="143"/>
      <c r="AL4" s="143"/>
      <c r="AM4" s="143"/>
      <c r="AN4" s="143"/>
    </row>
    <row r="5" spans="1:52" ht="17.100000000000001" customHeight="1">
      <c r="A5" s="594" t="s">
        <v>1</v>
      </c>
      <c r="B5" s="590"/>
      <c r="C5" s="76"/>
      <c r="D5" s="75"/>
      <c r="E5" s="59"/>
      <c r="F5" s="247">
        <v>4.5</v>
      </c>
      <c r="G5" s="248"/>
      <c r="H5" s="248"/>
      <c r="I5" s="590" t="s">
        <v>29</v>
      </c>
      <c r="J5" s="53" t="s">
        <v>27</v>
      </c>
      <c r="K5" s="41"/>
      <c r="L5" s="41"/>
      <c r="M5" s="247">
        <v>4.5</v>
      </c>
      <c r="N5" s="248"/>
      <c r="O5" s="248"/>
      <c r="P5" s="575" t="s">
        <v>179</v>
      </c>
      <c r="Q5" s="80" t="s">
        <v>171</v>
      </c>
      <c r="R5" s="332">
        <v>100</v>
      </c>
      <c r="S5" s="394">
        <v>35</v>
      </c>
      <c r="T5" s="258">
        <f>R5/20</f>
        <v>5</v>
      </c>
      <c r="U5" s="217"/>
      <c r="V5" s="217"/>
      <c r="W5" s="595" t="s">
        <v>29</v>
      </c>
      <c r="X5" s="53" t="s">
        <v>27</v>
      </c>
      <c r="Y5" s="41">
        <v>52</v>
      </c>
      <c r="Z5" s="41">
        <v>35</v>
      </c>
      <c r="AA5" s="247">
        <v>4.5</v>
      </c>
      <c r="AB5" s="217"/>
      <c r="AC5" s="217"/>
      <c r="AD5" s="590" t="s">
        <v>75</v>
      </c>
      <c r="AE5" s="53" t="s">
        <v>71</v>
      </c>
      <c r="AF5" s="41">
        <v>75</v>
      </c>
      <c r="AG5" s="41">
        <v>50</v>
      </c>
      <c r="AH5" s="247">
        <v>4.5</v>
      </c>
      <c r="AI5" s="217"/>
      <c r="AJ5" s="217"/>
      <c r="AK5" s="195"/>
      <c r="AL5" s="144"/>
      <c r="AM5" s="145"/>
      <c r="AN5" s="145"/>
    </row>
    <row r="6" spans="1:52" ht="17.100000000000001" customHeight="1">
      <c r="A6" s="594"/>
      <c r="B6" s="591"/>
      <c r="C6" s="76"/>
      <c r="D6" s="75"/>
      <c r="E6" s="59"/>
      <c r="F6" s="247"/>
      <c r="G6" s="247"/>
      <c r="H6" s="249"/>
      <c r="I6" s="591"/>
      <c r="J6" s="77" t="s">
        <v>30</v>
      </c>
      <c r="K6" s="41"/>
      <c r="L6" s="41"/>
      <c r="M6" s="247"/>
      <c r="N6" s="247"/>
      <c r="O6" s="249"/>
      <c r="P6" s="576"/>
      <c r="Q6" s="54" t="s">
        <v>172</v>
      </c>
      <c r="R6" s="299">
        <f>S6/670*1000</f>
        <v>53.731343283582092</v>
      </c>
      <c r="S6" s="95">
        <v>36</v>
      </c>
      <c r="T6" s="216"/>
      <c r="U6" s="227">
        <f>R6/35</f>
        <v>1.535181236673774</v>
      </c>
      <c r="V6" s="217"/>
      <c r="W6" s="596"/>
      <c r="X6" s="77" t="s">
        <v>30</v>
      </c>
      <c r="Y6" s="41">
        <v>22</v>
      </c>
      <c r="Z6" s="41">
        <v>15</v>
      </c>
      <c r="AA6" s="216"/>
      <c r="AB6" s="216"/>
      <c r="AC6" s="218"/>
      <c r="AD6" s="591"/>
      <c r="AE6" s="77"/>
      <c r="AF6" s="41"/>
      <c r="AG6" s="41"/>
      <c r="AH6" s="216"/>
      <c r="AI6" s="216"/>
      <c r="AJ6" s="217"/>
      <c r="AK6" s="195"/>
      <c r="AL6" s="342"/>
      <c r="AM6" s="146"/>
      <c r="AN6" s="147"/>
    </row>
    <row r="7" spans="1:52" ht="17.100000000000001" customHeight="1">
      <c r="A7" s="594"/>
      <c r="B7" s="592"/>
      <c r="C7" s="51"/>
      <c r="D7" s="75"/>
      <c r="E7" s="59"/>
      <c r="F7" s="247"/>
      <c r="G7" s="249"/>
      <c r="H7" s="249"/>
      <c r="I7" s="592"/>
      <c r="J7" s="77"/>
      <c r="K7" s="41"/>
      <c r="L7" s="41"/>
      <c r="M7" s="247"/>
      <c r="N7" s="249"/>
      <c r="O7" s="249"/>
      <c r="P7" s="576"/>
      <c r="Q7" s="54" t="s">
        <v>173</v>
      </c>
      <c r="R7" s="299">
        <f t="shared" ref="R7:R10" si="0">S7/670*1000</f>
        <v>8.9552238805970159</v>
      </c>
      <c r="S7" s="95">
        <v>6</v>
      </c>
      <c r="T7" s="216"/>
      <c r="U7" s="227">
        <f>R7/50</f>
        <v>0.17910447761194032</v>
      </c>
      <c r="V7" s="321"/>
      <c r="W7" s="597"/>
      <c r="X7" s="69"/>
      <c r="Y7" s="84"/>
      <c r="Z7" s="41"/>
      <c r="AA7" s="216"/>
      <c r="AB7" s="218"/>
      <c r="AC7" s="218"/>
      <c r="AD7" s="592"/>
      <c r="AE7" s="44"/>
      <c r="AF7" s="41"/>
      <c r="AG7" s="41"/>
      <c r="AH7" s="216"/>
      <c r="AI7" s="218"/>
      <c r="AJ7" s="217"/>
      <c r="AK7" s="195"/>
      <c r="AL7" s="324" t="s">
        <v>396</v>
      </c>
      <c r="AM7" s="146"/>
      <c r="AN7" s="147"/>
    </row>
    <row r="8" spans="1:52" ht="17.100000000000001" customHeight="1">
      <c r="A8" s="594" t="s">
        <v>8</v>
      </c>
      <c r="B8" s="601">
        <f>'12月菜單'!E3</f>
        <v>0</v>
      </c>
      <c r="C8" s="86"/>
      <c r="D8" s="211"/>
      <c r="E8" s="83"/>
      <c r="F8" s="247"/>
      <c r="G8" s="250">
        <f>D8/35</f>
        <v>0</v>
      </c>
      <c r="H8" s="250"/>
      <c r="I8" s="598">
        <f>'12月菜單'!E4</f>
        <v>0</v>
      </c>
      <c r="J8" s="86"/>
      <c r="K8" s="211">
        <f>L8/690*1000</f>
        <v>0</v>
      </c>
      <c r="L8" s="83"/>
      <c r="M8" s="247"/>
      <c r="N8" s="250">
        <f>K8/40*0.85</f>
        <v>0</v>
      </c>
      <c r="O8" s="250"/>
      <c r="P8" s="576"/>
      <c r="Q8" s="54" t="s">
        <v>174</v>
      </c>
      <c r="R8" s="299">
        <f t="shared" si="0"/>
        <v>14.925373134328359</v>
      </c>
      <c r="S8" s="95">
        <v>10</v>
      </c>
      <c r="T8" s="258"/>
      <c r="U8" s="227"/>
      <c r="V8" s="321">
        <f t="shared" ref="V8:V10" si="1">R8/100</f>
        <v>0.1492537313432836</v>
      </c>
      <c r="W8" s="593" t="str">
        <f>'12月菜單'!E6</f>
        <v>魚丸滷肉燥</v>
      </c>
      <c r="X8" s="406" t="s">
        <v>184</v>
      </c>
      <c r="Y8" s="299">
        <f t="shared" ref="Y8:Y10" si="2">Z8/670*1000</f>
        <v>58.208955223880594</v>
      </c>
      <c r="Z8" s="88">
        <v>39</v>
      </c>
      <c r="AA8" s="216"/>
      <c r="AB8" s="366">
        <f>Y8/35</f>
        <v>1.6631130063965884</v>
      </c>
      <c r="AC8" s="219"/>
      <c r="AD8" s="593" t="str">
        <f>'12月菜單'!E7</f>
        <v>三杯雞</v>
      </c>
      <c r="AE8" s="56" t="s">
        <v>194</v>
      </c>
      <c r="AF8" s="299">
        <f t="shared" ref="AF8:AF9" si="3">AG8/670*1000</f>
        <v>83.582089552238813</v>
      </c>
      <c r="AG8" s="394">
        <v>56</v>
      </c>
      <c r="AH8" s="216"/>
      <c r="AI8" s="219">
        <f>AF8/40*0.85</f>
        <v>1.7761194029850749</v>
      </c>
      <c r="AJ8" s="219"/>
      <c r="AK8" s="195"/>
      <c r="AL8" s="383"/>
      <c r="AM8" s="146"/>
      <c r="AN8" s="148"/>
    </row>
    <row r="9" spans="1:52" ht="17.100000000000001" customHeight="1">
      <c r="A9" s="569"/>
      <c r="B9" s="602"/>
      <c r="C9" s="86"/>
      <c r="D9" s="211"/>
      <c r="E9" s="83"/>
      <c r="F9" s="250"/>
      <c r="G9" s="251"/>
      <c r="H9" s="252">
        <f>D9/100</f>
        <v>0</v>
      </c>
      <c r="I9" s="599"/>
      <c r="J9" s="55"/>
      <c r="K9" s="211">
        <f t="shared" ref="K9:K10" si="4">L9/690*1000</f>
        <v>0</v>
      </c>
      <c r="L9" s="83"/>
      <c r="M9" s="250"/>
      <c r="N9" s="250"/>
      <c r="O9" s="252">
        <f>K9/100</f>
        <v>0</v>
      </c>
      <c r="P9" s="576"/>
      <c r="Q9" s="54" t="s">
        <v>175</v>
      </c>
      <c r="R9" s="299">
        <f t="shared" si="0"/>
        <v>52.238805970149251</v>
      </c>
      <c r="S9" s="95">
        <v>35</v>
      </c>
      <c r="T9" s="258"/>
      <c r="U9" s="227"/>
      <c r="V9" s="321">
        <f t="shared" si="1"/>
        <v>0.52238805970149249</v>
      </c>
      <c r="W9" s="593"/>
      <c r="X9" s="406" t="s">
        <v>437</v>
      </c>
      <c r="Y9" s="299">
        <f t="shared" si="2"/>
        <v>17.910447761194032</v>
      </c>
      <c r="Z9" s="90">
        <v>12</v>
      </c>
      <c r="AA9" s="216"/>
      <c r="AB9" s="366">
        <f>Y9/50</f>
        <v>0.35820895522388063</v>
      </c>
      <c r="AC9" s="321"/>
      <c r="AD9" s="593"/>
      <c r="AE9" s="539" t="s">
        <v>442</v>
      </c>
      <c r="AF9" s="299">
        <f t="shared" si="3"/>
        <v>17.910447761194032</v>
      </c>
      <c r="AG9" s="394">
        <v>12</v>
      </c>
      <c r="AH9" s="499"/>
      <c r="AI9" s="219">
        <f>AF9/55</f>
        <v>0.32564450474898238</v>
      </c>
      <c r="AJ9" s="242"/>
      <c r="AK9" s="195"/>
      <c r="AL9" s="534"/>
      <c r="AM9" s="146"/>
      <c r="AN9" s="148"/>
    </row>
    <row r="10" spans="1:52" ht="17.100000000000001" customHeight="1">
      <c r="A10" s="569"/>
      <c r="B10" s="602"/>
      <c r="C10" s="81"/>
      <c r="D10" s="211"/>
      <c r="E10" s="83"/>
      <c r="F10" s="247"/>
      <c r="G10" s="251"/>
      <c r="H10" s="252">
        <f>D10/100</f>
        <v>0</v>
      </c>
      <c r="I10" s="599"/>
      <c r="J10" s="81"/>
      <c r="K10" s="211">
        <f t="shared" si="4"/>
        <v>0</v>
      </c>
      <c r="L10" s="83"/>
      <c r="M10" s="247"/>
      <c r="N10" s="251"/>
      <c r="O10" s="252">
        <f>K10/100</f>
        <v>0</v>
      </c>
      <c r="P10" s="576"/>
      <c r="Q10" s="55" t="s">
        <v>176</v>
      </c>
      <c r="R10" s="299">
        <f t="shared" si="0"/>
        <v>7.4626865671641793</v>
      </c>
      <c r="S10" s="95">
        <v>5</v>
      </c>
      <c r="T10" s="216"/>
      <c r="U10" s="220"/>
      <c r="V10" s="321">
        <f t="shared" si="1"/>
        <v>7.4626865671641798E-2</v>
      </c>
      <c r="W10" s="593"/>
      <c r="X10" s="406" t="s">
        <v>185</v>
      </c>
      <c r="Y10" s="299">
        <f t="shared" si="2"/>
        <v>17.910447761194032</v>
      </c>
      <c r="Z10" s="90">
        <v>12</v>
      </c>
      <c r="AA10" s="216"/>
      <c r="AB10" s="220"/>
      <c r="AC10" s="321">
        <f t="shared" ref="AC10" si="5">Y10/100</f>
        <v>0.17910447761194032</v>
      </c>
      <c r="AD10" s="593"/>
      <c r="AE10" s="131" t="s">
        <v>195</v>
      </c>
      <c r="AF10" s="211">
        <f>AG10/690*1000</f>
        <v>0.72463768115942029</v>
      </c>
      <c r="AG10" s="28">
        <v>0.5</v>
      </c>
      <c r="AH10" s="216"/>
      <c r="AI10" s="220"/>
      <c r="AJ10" s="242"/>
      <c r="AK10" s="195"/>
      <c r="AL10" s="384"/>
      <c r="AM10" s="145"/>
      <c r="AN10" s="149"/>
    </row>
    <row r="11" spans="1:52" ht="17.100000000000001" customHeight="1">
      <c r="A11" s="569"/>
      <c r="B11" s="602"/>
      <c r="C11" s="81"/>
      <c r="D11" s="211"/>
      <c r="E11" s="88"/>
      <c r="F11" s="247"/>
      <c r="G11" s="250"/>
      <c r="H11" s="252">
        <f>D11/100</f>
        <v>0</v>
      </c>
      <c r="I11" s="599"/>
      <c r="J11" s="81"/>
      <c r="K11" s="211" t="s">
        <v>76</v>
      </c>
      <c r="L11" s="88"/>
      <c r="M11" s="247"/>
      <c r="N11" s="250"/>
      <c r="O11" s="252"/>
      <c r="P11" s="576"/>
      <c r="Q11" s="206" t="s">
        <v>177</v>
      </c>
      <c r="R11" s="299" t="s">
        <v>393</v>
      </c>
      <c r="S11" s="29">
        <v>0.6</v>
      </c>
      <c r="T11" s="216"/>
      <c r="U11" s="220"/>
      <c r="V11" s="321"/>
      <c r="W11" s="593"/>
      <c r="X11" s="406" t="s">
        <v>178</v>
      </c>
      <c r="Y11" s="299" t="s">
        <v>393</v>
      </c>
      <c r="Z11" s="90" t="s">
        <v>389</v>
      </c>
      <c r="AA11" s="258"/>
      <c r="AB11" s="219"/>
      <c r="AC11" s="221"/>
      <c r="AD11" s="593"/>
      <c r="AE11" s="408" t="s">
        <v>196</v>
      </c>
      <c r="AF11" s="211" t="s">
        <v>76</v>
      </c>
      <c r="AG11" s="41">
        <v>0.5</v>
      </c>
      <c r="AH11" s="216"/>
      <c r="AI11" s="219"/>
      <c r="AJ11" s="242"/>
      <c r="AK11" s="195"/>
      <c r="AL11" s="384"/>
      <c r="AM11" s="145"/>
      <c r="AN11" s="149"/>
    </row>
    <row r="12" spans="1:52" ht="17.100000000000001" customHeight="1">
      <c r="A12" s="569"/>
      <c r="B12" s="602"/>
      <c r="C12" s="54"/>
      <c r="D12" s="85"/>
      <c r="E12" s="88"/>
      <c r="F12" s="247"/>
      <c r="G12" s="251"/>
      <c r="H12" s="250"/>
      <c r="I12" s="599"/>
      <c r="J12" s="54"/>
      <c r="K12" s="85" t="s">
        <v>76</v>
      </c>
      <c r="L12" s="88"/>
      <c r="M12" s="247"/>
      <c r="N12" s="251"/>
      <c r="O12" s="250"/>
      <c r="P12" s="576"/>
      <c r="Q12" s="206" t="s">
        <v>178</v>
      </c>
      <c r="R12" s="332" t="s">
        <v>183</v>
      </c>
      <c r="S12" s="29" t="s">
        <v>389</v>
      </c>
      <c r="T12" s="216"/>
      <c r="U12" s="220"/>
      <c r="V12" s="321"/>
      <c r="W12" s="593"/>
      <c r="X12" s="131"/>
      <c r="Y12" s="41"/>
      <c r="Z12" s="394"/>
      <c r="AA12" s="216"/>
      <c r="AB12" s="220"/>
      <c r="AC12" s="219"/>
      <c r="AD12" s="593"/>
      <c r="AE12" s="408" t="s">
        <v>197</v>
      </c>
      <c r="AF12" s="211" t="s">
        <v>68</v>
      </c>
      <c r="AG12" s="41" t="s">
        <v>390</v>
      </c>
      <c r="AH12" s="216"/>
      <c r="AI12" s="220"/>
      <c r="AJ12" s="219"/>
      <c r="AK12" s="195"/>
      <c r="AL12" s="384"/>
      <c r="AM12" s="145"/>
      <c r="AN12" s="151"/>
    </row>
    <row r="13" spans="1:52" ht="17.100000000000001" customHeight="1">
      <c r="A13" s="569"/>
      <c r="B13" s="602"/>
      <c r="C13" s="128"/>
      <c r="D13" s="75"/>
      <c r="E13" s="59"/>
      <c r="F13" s="247"/>
      <c r="G13" s="247"/>
      <c r="H13" s="250"/>
      <c r="I13" s="599"/>
      <c r="J13" s="54"/>
      <c r="K13" s="85"/>
      <c r="L13" s="88"/>
      <c r="M13" s="247"/>
      <c r="N13" s="247"/>
      <c r="O13" s="250"/>
      <c r="P13" s="576"/>
      <c r="Q13" s="7"/>
      <c r="R13" s="332"/>
      <c r="S13" s="43"/>
      <c r="T13" s="216"/>
      <c r="U13" s="227"/>
      <c r="V13" s="321"/>
      <c r="W13" s="593"/>
      <c r="X13" s="46"/>
      <c r="Y13" s="41"/>
      <c r="Z13" s="41"/>
      <c r="AA13" s="216"/>
      <c r="AB13" s="216"/>
      <c r="AC13" s="219"/>
      <c r="AD13" s="593"/>
      <c r="AE13" s="408" t="s">
        <v>198</v>
      </c>
      <c r="AF13" s="211" t="s">
        <v>68</v>
      </c>
      <c r="AG13" s="41" t="s">
        <v>390</v>
      </c>
      <c r="AH13" s="216"/>
      <c r="AI13" s="216"/>
      <c r="AJ13" s="219"/>
      <c r="AK13" s="195"/>
      <c r="AL13" s="385"/>
      <c r="AM13" s="145"/>
      <c r="AN13" s="150"/>
    </row>
    <row r="14" spans="1:52" ht="17.100000000000001" customHeight="1">
      <c r="A14" s="569"/>
      <c r="B14" s="602"/>
      <c r="C14" s="128"/>
      <c r="D14" s="75"/>
      <c r="E14" s="59"/>
      <c r="F14" s="247"/>
      <c r="G14" s="253"/>
      <c r="H14" s="250"/>
      <c r="I14" s="599"/>
      <c r="J14" s="206"/>
      <c r="K14" s="48"/>
      <c r="L14" s="41"/>
      <c r="M14" s="247"/>
      <c r="N14" s="253"/>
      <c r="O14" s="250"/>
      <c r="P14" s="576"/>
      <c r="Q14" s="135"/>
      <c r="R14" s="331"/>
      <c r="S14" s="12"/>
      <c r="T14" s="216"/>
      <c r="U14" s="222"/>
      <c r="V14" s="227"/>
      <c r="W14" s="593"/>
      <c r="X14" s="46"/>
      <c r="Y14" s="41"/>
      <c r="Z14" s="41"/>
      <c r="AA14" s="216"/>
      <c r="AB14" s="222"/>
      <c r="AC14" s="219"/>
      <c r="AD14" s="593"/>
      <c r="AE14" s="131" t="s">
        <v>199</v>
      </c>
      <c r="AF14" s="49" t="s">
        <v>62</v>
      </c>
      <c r="AG14" s="41" t="s">
        <v>391</v>
      </c>
      <c r="AH14" s="216"/>
      <c r="AI14" s="222"/>
      <c r="AJ14" s="219"/>
      <c r="AK14" s="195"/>
      <c r="AL14" s="384"/>
      <c r="AM14" s="145"/>
      <c r="AN14" s="150"/>
    </row>
    <row r="15" spans="1:52" ht="17.100000000000001" customHeight="1">
      <c r="A15" s="569"/>
      <c r="B15" s="603"/>
      <c r="C15" s="29"/>
      <c r="D15" s="75"/>
      <c r="E15" s="61"/>
      <c r="F15" s="247"/>
      <c r="G15" s="250"/>
      <c r="H15" s="254"/>
      <c r="I15" s="600"/>
      <c r="J15" s="206"/>
      <c r="K15" s="48"/>
      <c r="L15" s="41"/>
      <c r="M15" s="247"/>
      <c r="N15" s="250"/>
      <c r="O15" s="254"/>
      <c r="P15" s="577"/>
      <c r="Q15" s="135"/>
      <c r="R15" s="331"/>
      <c r="S15" s="282"/>
      <c r="T15" s="216"/>
      <c r="U15" s="227"/>
      <c r="V15" s="227"/>
      <c r="W15" s="593"/>
      <c r="X15" s="41"/>
      <c r="Y15" s="41"/>
      <c r="Z15" s="41"/>
      <c r="AA15" s="216"/>
      <c r="AB15" s="219"/>
      <c r="AC15" s="223"/>
      <c r="AD15" s="593"/>
      <c r="AE15" s="131"/>
      <c r="AF15" s="46" t="s">
        <v>62</v>
      </c>
      <c r="AG15" s="41"/>
      <c r="AH15" s="216"/>
      <c r="AI15" s="219"/>
      <c r="AJ15" s="223"/>
      <c r="AK15" s="195"/>
      <c r="AL15" s="324"/>
      <c r="AM15" s="145"/>
      <c r="AN15" s="150"/>
    </row>
    <row r="16" spans="1:52" ht="17.100000000000001" customHeight="1">
      <c r="A16" s="594" t="s">
        <v>9</v>
      </c>
      <c r="B16" s="574">
        <f>'12月菜單'!F3</f>
        <v>0</v>
      </c>
      <c r="C16" s="86"/>
      <c r="D16" s="211"/>
      <c r="E16" s="96"/>
      <c r="F16" s="255"/>
      <c r="G16" s="250">
        <f>D16/50</f>
        <v>0</v>
      </c>
      <c r="H16" s="252"/>
      <c r="I16" s="575">
        <f>'12月菜單'!F4</f>
        <v>0</v>
      </c>
      <c r="J16" s="86"/>
      <c r="K16" s="211">
        <f t="shared" ref="K16:K17" si="6">L16/690*1000</f>
        <v>0</v>
      </c>
      <c r="L16" s="96"/>
      <c r="M16" s="255"/>
      <c r="N16" s="250">
        <f>K16/55</f>
        <v>0</v>
      </c>
      <c r="O16" s="252"/>
      <c r="P16" s="604" t="str">
        <f>'12月菜單'!F5</f>
        <v>肉包*1</v>
      </c>
      <c r="Q16" s="56" t="s">
        <v>180</v>
      </c>
      <c r="R16" s="41">
        <v>30</v>
      </c>
      <c r="S16" s="46" t="s">
        <v>395</v>
      </c>
      <c r="T16" s="499">
        <v>0.8</v>
      </c>
      <c r="U16" s="219">
        <v>0.3</v>
      </c>
      <c r="V16" s="221"/>
      <c r="W16" s="593" t="str">
        <f>'12月菜單'!F6</f>
        <v>三色豆腐</v>
      </c>
      <c r="X16" s="406" t="s">
        <v>186</v>
      </c>
      <c r="Y16" s="299">
        <f t="shared" ref="Y16:Y17" si="7">Z16/670*1000</f>
        <v>67.164179104477611</v>
      </c>
      <c r="Z16" s="90">
        <v>45</v>
      </c>
      <c r="AA16" s="224"/>
      <c r="AB16" s="219">
        <f>Y16/80</f>
        <v>0.83955223880597019</v>
      </c>
      <c r="AC16" s="221"/>
      <c r="AD16" s="593" t="str">
        <f>'12月菜單'!F7</f>
        <v>西魯肉</v>
      </c>
      <c r="AE16" s="56" t="s">
        <v>172</v>
      </c>
      <c r="AF16" s="299">
        <f t="shared" ref="AF16:AF19" si="8">AG16/670*1000</f>
        <v>8.9552238805970159</v>
      </c>
      <c r="AG16" s="394">
        <v>6</v>
      </c>
      <c r="AH16" s="224"/>
      <c r="AI16" s="219">
        <f>AF16/35</f>
        <v>0.25586353944562901</v>
      </c>
      <c r="AJ16" s="242"/>
      <c r="AK16" s="143"/>
      <c r="AL16" s="388"/>
      <c r="AM16" s="143"/>
      <c r="AN16" s="143"/>
    </row>
    <row r="17" spans="1:40" ht="17.100000000000001" customHeight="1">
      <c r="A17" s="569"/>
      <c r="B17" s="574"/>
      <c r="C17" s="129"/>
      <c r="D17" s="211"/>
      <c r="E17" s="130"/>
      <c r="F17" s="255"/>
      <c r="G17" s="250"/>
      <c r="H17" s="252">
        <f>D17/100</f>
        <v>0</v>
      </c>
      <c r="I17" s="576"/>
      <c r="J17" s="129"/>
      <c r="K17" s="211">
        <f t="shared" si="6"/>
        <v>0</v>
      </c>
      <c r="L17" s="96"/>
      <c r="M17" s="250"/>
      <c r="N17" s="250"/>
      <c r="O17" s="252">
        <f t="shared" ref="O17" si="9">K17/100</f>
        <v>0</v>
      </c>
      <c r="P17" s="604"/>
      <c r="Q17" s="56"/>
      <c r="R17" s="41"/>
      <c r="S17" s="46"/>
      <c r="T17" s="224"/>
      <c r="U17" s="219"/>
      <c r="V17" s="221"/>
      <c r="W17" s="593"/>
      <c r="X17" s="406" t="s">
        <v>187</v>
      </c>
      <c r="Y17" s="299">
        <f t="shared" si="7"/>
        <v>11.940298507462687</v>
      </c>
      <c r="Z17" s="90">
        <v>8</v>
      </c>
      <c r="AA17" s="366">
        <v>0.1</v>
      </c>
      <c r="AB17" s="219"/>
      <c r="AC17" s="221">
        <v>0.1</v>
      </c>
      <c r="AD17" s="593"/>
      <c r="AE17" s="131" t="s">
        <v>177</v>
      </c>
      <c r="AF17" s="299" t="s">
        <v>183</v>
      </c>
      <c r="AG17" s="394">
        <v>0.6</v>
      </c>
      <c r="AH17" s="258"/>
      <c r="AI17" s="219"/>
      <c r="AJ17" s="242"/>
      <c r="AK17" s="143"/>
      <c r="AL17" s="388"/>
      <c r="AM17" s="143"/>
      <c r="AN17" s="143"/>
    </row>
    <row r="18" spans="1:40" ht="17.100000000000001" customHeight="1">
      <c r="A18" s="569"/>
      <c r="B18" s="574"/>
      <c r="C18" s="129"/>
      <c r="D18" s="211"/>
      <c r="E18" s="337"/>
      <c r="F18" s="255"/>
      <c r="G18" s="255"/>
      <c r="H18" s="252">
        <f t="shared" ref="H18" si="10">D18/100</f>
        <v>0</v>
      </c>
      <c r="I18" s="576"/>
      <c r="J18" s="129"/>
      <c r="K18" s="211" t="s">
        <v>76</v>
      </c>
      <c r="L18" s="96"/>
      <c r="M18" s="255"/>
      <c r="N18" s="250"/>
      <c r="O18" s="252"/>
      <c r="P18" s="604"/>
      <c r="Q18" s="129"/>
      <c r="R18" s="41"/>
      <c r="S18" s="46"/>
      <c r="T18" s="224"/>
      <c r="U18" s="224"/>
      <c r="V18" s="221"/>
      <c r="W18" s="593"/>
      <c r="X18" s="407"/>
      <c r="Y18" s="211"/>
      <c r="Z18" s="40"/>
      <c r="AA18" s="224"/>
      <c r="AB18" s="219"/>
      <c r="AC18" s="221"/>
      <c r="AD18" s="593"/>
      <c r="AE18" s="207" t="s">
        <v>200</v>
      </c>
      <c r="AF18" s="299">
        <f t="shared" si="8"/>
        <v>62.686567164179102</v>
      </c>
      <c r="AG18" s="394">
        <v>42</v>
      </c>
      <c r="AH18" s="224"/>
      <c r="AI18" s="224"/>
      <c r="AJ18" s="242">
        <f t="shared" ref="AJ18:AJ19" si="11">AF18/100</f>
        <v>0.62686567164179108</v>
      </c>
      <c r="AK18" s="143"/>
      <c r="AL18" s="387"/>
      <c r="AM18" s="143"/>
      <c r="AN18" s="143"/>
    </row>
    <row r="19" spans="1:40" ht="17.100000000000001" customHeight="1">
      <c r="A19" s="569"/>
      <c r="B19" s="574"/>
      <c r="C19" s="9"/>
      <c r="D19" s="61"/>
      <c r="E19" s="67"/>
      <c r="F19" s="255"/>
      <c r="G19" s="256"/>
      <c r="H19" s="252"/>
      <c r="I19" s="576"/>
      <c r="J19" s="56"/>
      <c r="K19" s="61"/>
      <c r="L19" s="67"/>
      <c r="M19" s="255"/>
      <c r="N19" s="256"/>
      <c r="O19" s="252"/>
      <c r="P19" s="604"/>
      <c r="Q19" s="131"/>
      <c r="R19" s="41"/>
      <c r="S19" s="46"/>
      <c r="T19" s="224"/>
      <c r="U19" s="225"/>
      <c r="V19" s="221"/>
      <c r="W19" s="593"/>
      <c r="X19" s="131"/>
      <c r="Y19" s="211"/>
      <c r="Z19" s="46"/>
      <c r="AA19" s="224"/>
      <c r="AB19" s="225"/>
      <c r="AC19" s="221"/>
      <c r="AD19" s="593"/>
      <c r="AE19" s="131" t="s">
        <v>176</v>
      </c>
      <c r="AF19" s="299">
        <f t="shared" si="8"/>
        <v>7.4626865671641793</v>
      </c>
      <c r="AG19" s="12">
        <v>5</v>
      </c>
      <c r="AH19" s="224"/>
      <c r="AI19" s="225"/>
      <c r="AJ19" s="242">
        <f t="shared" si="11"/>
        <v>7.4626865671641798E-2</v>
      </c>
      <c r="AL19" s="386"/>
    </row>
    <row r="20" spans="1:40" ht="17.100000000000001" customHeight="1">
      <c r="A20" s="569"/>
      <c r="B20" s="574"/>
      <c r="C20" s="9"/>
      <c r="D20" s="61"/>
      <c r="E20" s="60"/>
      <c r="F20" s="247"/>
      <c r="G20" s="248"/>
      <c r="H20" s="252"/>
      <c r="I20" s="576"/>
      <c r="J20" s="56"/>
      <c r="K20" s="61"/>
      <c r="L20" s="60"/>
      <c r="M20" s="247"/>
      <c r="N20" s="248"/>
      <c r="O20" s="252"/>
      <c r="P20" s="604"/>
      <c r="Q20" s="131"/>
      <c r="R20" s="50"/>
      <c r="S20" s="41"/>
      <c r="T20" s="216"/>
      <c r="U20" s="217"/>
      <c r="V20" s="221"/>
      <c r="W20" s="593"/>
      <c r="X20" s="131"/>
      <c r="Y20" s="41"/>
      <c r="Z20" s="41"/>
      <c r="AA20" s="216"/>
      <c r="AB20" s="217"/>
      <c r="AC20" s="221"/>
      <c r="AD20" s="593"/>
      <c r="AE20" s="131"/>
      <c r="AF20" s="41"/>
      <c r="AG20" s="46"/>
      <c r="AH20" s="216"/>
      <c r="AI20" s="217"/>
      <c r="AJ20" s="242"/>
      <c r="AL20" s="386"/>
    </row>
    <row r="21" spans="1:40" ht="17.100000000000001" customHeight="1">
      <c r="A21" s="569"/>
      <c r="B21" s="574"/>
      <c r="C21" s="12"/>
      <c r="D21" s="60"/>
      <c r="E21" s="61"/>
      <c r="F21" s="257"/>
      <c r="G21" s="247"/>
      <c r="H21" s="252"/>
      <c r="I21" s="577"/>
      <c r="J21" s="12"/>
      <c r="K21" s="60"/>
      <c r="L21" s="61"/>
      <c r="M21" s="257"/>
      <c r="N21" s="247"/>
      <c r="O21" s="252"/>
      <c r="P21" s="604"/>
      <c r="Q21" s="92"/>
      <c r="R21" s="92"/>
      <c r="S21" s="41"/>
      <c r="T21" s="226"/>
      <c r="U21" s="216"/>
      <c r="V21" s="221"/>
      <c r="W21" s="593"/>
      <c r="X21" s="46"/>
      <c r="Y21" s="46"/>
      <c r="Z21" s="41"/>
      <c r="AA21" s="226"/>
      <c r="AB21" s="216"/>
      <c r="AC21" s="221"/>
      <c r="AD21" s="593"/>
      <c r="AE21" s="12"/>
      <c r="AF21" s="41"/>
      <c r="AG21" s="47"/>
      <c r="AH21" s="226"/>
      <c r="AI21" s="216"/>
      <c r="AJ21" s="242"/>
      <c r="AL21" s="386"/>
    </row>
    <row r="22" spans="1:40" ht="18" customHeight="1">
      <c r="A22" s="594" t="s">
        <v>24</v>
      </c>
      <c r="B22" s="574" t="s">
        <v>28</v>
      </c>
      <c r="C22" s="78"/>
      <c r="D22" s="211"/>
      <c r="E22" s="90"/>
      <c r="F22" s="248"/>
      <c r="G22" s="248"/>
      <c r="H22" s="252">
        <f t="shared" ref="H22" si="12">D22/100</f>
        <v>0</v>
      </c>
      <c r="I22" s="575" t="s">
        <v>28</v>
      </c>
      <c r="J22" s="78"/>
      <c r="K22" s="211">
        <f t="shared" ref="K22" si="13">L22/690*1000</f>
        <v>0</v>
      </c>
      <c r="L22" s="90"/>
      <c r="M22" s="248"/>
      <c r="N22" s="248"/>
      <c r="O22" s="252">
        <f t="shared" ref="O22" si="14">K22/100</f>
        <v>0</v>
      </c>
      <c r="P22" s="578"/>
      <c r="Q22" s="7"/>
      <c r="R22" s="43"/>
      <c r="S22" s="7"/>
      <c r="T22" s="217"/>
      <c r="U22" s="217"/>
      <c r="V22" s="221"/>
      <c r="W22" s="574" t="s">
        <v>28</v>
      </c>
      <c r="X22" s="78" t="s">
        <v>188</v>
      </c>
      <c r="Y22" s="299">
        <f t="shared" ref="Y22:Y23" si="15">Z22/670*1000</f>
        <v>74.626865671641781</v>
      </c>
      <c r="Z22" s="90">
        <v>50</v>
      </c>
      <c r="AA22" s="217"/>
      <c r="AB22" s="217"/>
      <c r="AC22" s="221">
        <f t="shared" ref="AC22" si="16">Y22/100</f>
        <v>0.74626865671641784</v>
      </c>
      <c r="AD22" s="574" t="s">
        <v>28</v>
      </c>
      <c r="AE22" s="79" t="s">
        <v>58</v>
      </c>
      <c r="AF22" s="299">
        <f t="shared" ref="AF22" si="17">AG22/670*1000</f>
        <v>74.626865671641781</v>
      </c>
      <c r="AG22" s="12">
        <v>50</v>
      </c>
      <c r="AH22" s="217"/>
      <c r="AI22" s="217"/>
      <c r="AJ22" s="242">
        <f t="shared" ref="AJ22" si="18">AF22/100</f>
        <v>0.74626865671641784</v>
      </c>
    </row>
    <row r="23" spans="1:40" ht="17.100000000000001" customHeight="1">
      <c r="A23" s="569"/>
      <c r="B23" s="574"/>
      <c r="C23" s="142"/>
      <c r="D23" s="59"/>
      <c r="E23" s="67"/>
      <c r="F23" s="248"/>
      <c r="G23" s="248"/>
      <c r="H23" s="252"/>
      <c r="I23" s="576"/>
      <c r="J23" s="142"/>
      <c r="K23" s="201"/>
      <c r="L23" s="90"/>
      <c r="M23" s="248"/>
      <c r="N23" s="248"/>
      <c r="O23" s="252"/>
      <c r="P23" s="578"/>
      <c r="Q23" s="7"/>
      <c r="R23" s="43"/>
      <c r="S23" s="43"/>
      <c r="T23" s="217"/>
      <c r="U23" s="217"/>
      <c r="V23" s="221"/>
      <c r="W23" s="574"/>
      <c r="X23" s="390" t="s">
        <v>409</v>
      </c>
      <c r="Y23" s="299">
        <f t="shared" si="15"/>
        <v>2.9850746268656718</v>
      </c>
      <c r="Z23" s="511">
        <v>2</v>
      </c>
      <c r="AA23" s="217"/>
      <c r="AB23" s="217"/>
      <c r="AC23" s="221"/>
      <c r="AD23" s="574"/>
      <c r="AE23" s="18"/>
      <c r="AF23" s="44"/>
      <c r="AG23" s="31"/>
      <c r="AH23" s="217"/>
      <c r="AI23" s="217"/>
      <c r="AJ23" s="242"/>
    </row>
    <row r="24" spans="1:40" ht="17.100000000000001" customHeight="1">
      <c r="A24" s="569"/>
      <c r="B24" s="574"/>
      <c r="C24" s="18"/>
      <c r="D24" s="62"/>
      <c r="E24" s="63"/>
      <c r="F24" s="258"/>
      <c r="G24" s="259"/>
      <c r="H24" s="247"/>
      <c r="I24" s="577"/>
      <c r="J24" s="142"/>
      <c r="K24" s="201"/>
      <c r="L24" s="12"/>
      <c r="M24" s="258"/>
      <c r="N24" s="259"/>
      <c r="O24" s="247"/>
      <c r="P24" s="578"/>
      <c r="Q24" s="43"/>
      <c r="R24" s="43"/>
      <c r="S24" s="7"/>
      <c r="T24" s="227"/>
      <c r="U24" s="228"/>
      <c r="V24" s="216"/>
      <c r="W24" s="574"/>
      <c r="X24" s="282"/>
      <c r="Y24" s="282"/>
      <c r="Z24" s="282"/>
      <c r="AA24" s="227"/>
      <c r="AB24" s="228"/>
      <c r="AC24" s="216"/>
      <c r="AD24" s="574"/>
      <c r="AE24" s="18"/>
      <c r="AF24" s="9"/>
      <c r="AG24" s="44"/>
      <c r="AH24" s="227"/>
      <c r="AI24" s="228"/>
      <c r="AJ24" s="226"/>
    </row>
    <row r="25" spans="1:40" ht="17.100000000000001" customHeight="1">
      <c r="A25" s="568" t="s">
        <v>10</v>
      </c>
      <c r="B25" s="580">
        <f>'12月菜單'!H3</f>
        <v>0</v>
      </c>
      <c r="C25" s="54"/>
      <c r="D25" s="211"/>
      <c r="E25" s="88"/>
      <c r="F25" s="260"/>
      <c r="G25" s="250">
        <f>D25/55</f>
        <v>0</v>
      </c>
      <c r="H25" s="252"/>
      <c r="I25" s="575">
        <f>'12月菜單'!H4</f>
        <v>0</v>
      </c>
      <c r="J25" s="54"/>
      <c r="K25" s="211">
        <f t="shared" ref="K25:K27" si="19">L25/690*1000</f>
        <v>0</v>
      </c>
      <c r="L25" s="85"/>
      <c r="M25" s="258"/>
      <c r="N25" s="260"/>
      <c r="O25" s="252">
        <f t="shared" ref="O25" si="20">K25/100</f>
        <v>0</v>
      </c>
      <c r="P25" s="578"/>
      <c r="Q25" s="54"/>
      <c r="R25" s="82"/>
      <c r="S25" s="88"/>
      <c r="T25" s="229"/>
      <c r="U25" s="229"/>
      <c r="V25" s="221"/>
      <c r="W25" s="574" t="str">
        <f>'12月菜單'!H6</f>
        <v>蘿蔔海帶龍骨湯</v>
      </c>
      <c r="X25" s="405" t="s">
        <v>189</v>
      </c>
      <c r="Y25" s="299">
        <f t="shared" ref="Y25:Y28" si="21">Z25/670*1000</f>
        <v>7.4626865671641793</v>
      </c>
      <c r="Z25" s="88">
        <v>5</v>
      </c>
      <c r="AA25" s="229"/>
      <c r="AB25" s="219"/>
      <c r="AC25" s="321">
        <f t="shared" ref="AC25:AC26" si="22">Y25/100</f>
        <v>7.4626865671641798E-2</v>
      </c>
      <c r="AD25" s="574" t="str">
        <f>'12月菜單'!H7</f>
        <v>冬瓜山粉圓湯</v>
      </c>
      <c r="AE25" s="56" t="s">
        <v>201</v>
      </c>
      <c r="AF25" s="299">
        <f t="shared" ref="AF25" si="23">AG25/670*1000</f>
        <v>2.9850746268656718</v>
      </c>
      <c r="AG25" s="505">
        <v>2</v>
      </c>
      <c r="AH25" s="499">
        <f>AF25/15</f>
        <v>0.19900497512437812</v>
      </c>
      <c r="AI25" s="229"/>
      <c r="AJ25" s="242"/>
    </row>
    <row r="26" spans="1:40" ht="17.100000000000001" customHeight="1">
      <c r="A26" s="568"/>
      <c r="B26" s="581"/>
      <c r="C26" s="55"/>
      <c r="D26" s="211"/>
      <c r="E26" s="90"/>
      <c r="F26" s="247"/>
      <c r="G26" s="247"/>
      <c r="H26" s="252">
        <f>D26/100</f>
        <v>0</v>
      </c>
      <c r="I26" s="576"/>
      <c r="J26" s="54"/>
      <c r="K26" s="211">
        <f t="shared" si="19"/>
        <v>0</v>
      </c>
      <c r="L26" s="85"/>
      <c r="M26" s="250"/>
      <c r="N26" s="250">
        <f>K26/35</f>
        <v>0</v>
      </c>
      <c r="O26" s="252"/>
      <c r="P26" s="578"/>
      <c r="Q26" s="55"/>
      <c r="R26" s="82"/>
      <c r="S26" s="90"/>
      <c r="T26" s="216"/>
      <c r="U26" s="216"/>
      <c r="V26" s="221"/>
      <c r="W26" s="574"/>
      <c r="X26" s="405" t="s">
        <v>190</v>
      </c>
      <c r="Y26" s="299">
        <f t="shared" si="21"/>
        <v>29.850746268656717</v>
      </c>
      <c r="Z26" s="90">
        <v>20</v>
      </c>
      <c r="AA26" s="250"/>
      <c r="AB26" s="219"/>
      <c r="AC26" s="321">
        <f t="shared" si="22"/>
        <v>0.29850746268656719</v>
      </c>
      <c r="AD26" s="574"/>
      <c r="AE26" s="56" t="s">
        <v>202</v>
      </c>
      <c r="AF26" s="211" t="s">
        <v>394</v>
      </c>
      <c r="AG26" s="394" t="s">
        <v>392</v>
      </c>
      <c r="AH26" s="250"/>
      <c r="AI26" s="216"/>
      <c r="AJ26" s="242"/>
    </row>
    <row r="27" spans="1:40" ht="17.100000000000001" customHeight="1">
      <c r="A27" s="568"/>
      <c r="B27" s="581"/>
      <c r="C27" s="86"/>
      <c r="D27" s="85"/>
      <c r="E27" s="90"/>
      <c r="F27" s="248"/>
      <c r="G27" s="250"/>
      <c r="H27" s="252"/>
      <c r="I27" s="576"/>
      <c r="J27" s="86"/>
      <c r="K27" s="211">
        <f t="shared" si="19"/>
        <v>0</v>
      </c>
      <c r="L27" s="85"/>
      <c r="M27" s="248"/>
      <c r="N27" s="250">
        <f>K27/35</f>
        <v>0</v>
      </c>
      <c r="O27" s="252"/>
      <c r="P27" s="578"/>
      <c r="Q27" s="7"/>
      <c r="R27" s="43"/>
      <c r="S27" s="43"/>
      <c r="T27" s="217"/>
      <c r="U27" s="219"/>
      <c r="V27" s="221"/>
      <c r="W27" s="574"/>
      <c r="X27" s="405" t="s">
        <v>193</v>
      </c>
      <c r="Y27" s="299">
        <f t="shared" si="21"/>
        <v>8.9552238805970159</v>
      </c>
      <c r="Z27" s="90">
        <v>6</v>
      </c>
      <c r="AA27" s="217"/>
      <c r="AB27" s="219">
        <f>Y27/35</f>
        <v>0.25586353944562901</v>
      </c>
      <c r="AC27" s="221"/>
      <c r="AD27" s="574"/>
      <c r="AE27" s="56"/>
      <c r="AF27" s="211">
        <f>AG27/690*1000</f>
        <v>0</v>
      </c>
      <c r="AG27" s="31"/>
      <c r="AH27" s="217"/>
      <c r="AI27" s="219"/>
      <c r="AJ27" s="242"/>
    </row>
    <row r="28" spans="1:40" ht="17.100000000000001" customHeight="1">
      <c r="A28" s="568"/>
      <c r="B28" s="581"/>
      <c r="C28" s="54"/>
      <c r="D28" s="85"/>
      <c r="E28" s="88"/>
      <c r="F28" s="250"/>
      <c r="G28" s="261"/>
      <c r="H28" s="252"/>
      <c r="I28" s="576"/>
      <c r="J28" s="54"/>
      <c r="K28" s="211" t="s">
        <v>68</v>
      </c>
      <c r="L28" s="85"/>
      <c r="M28" s="250"/>
      <c r="N28" s="250"/>
      <c r="O28" s="252"/>
      <c r="P28" s="578"/>
      <c r="Q28" s="43"/>
      <c r="R28" s="43"/>
      <c r="S28" s="43"/>
      <c r="T28" s="219"/>
      <c r="U28" s="230"/>
      <c r="V28" s="221"/>
      <c r="W28" s="574"/>
      <c r="X28" s="405" t="s">
        <v>191</v>
      </c>
      <c r="Y28" s="299">
        <f t="shared" si="21"/>
        <v>0.1492537313432836</v>
      </c>
      <c r="Z28" s="90">
        <v>0.1</v>
      </c>
      <c r="AA28" s="219"/>
      <c r="AB28" s="230"/>
      <c r="AC28" s="242"/>
      <c r="AD28" s="579"/>
      <c r="AE28" s="56"/>
      <c r="AF28" s="302" t="s">
        <v>68</v>
      </c>
      <c r="AG28" s="394"/>
      <c r="AH28" s="219"/>
      <c r="AI28" s="230"/>
      <c r="AJ28" s="242"/>
    </row>
    <row r="29" spans="1:40" ht="17.100000000000001" customHeight="1">
      <c r="A29" s="568"/>
      <c r="B29" s="582"/>
      <c r="C29" s="312"/>
      <c r="D29" s="64"/>
      <c r="E29" s="297"/>
      <c r="F29" s="250"/>
      <c r="G29" s="247"/>
      <c r="H29" s="252"/>
      <c r="I29" s="577"/>
      <c r="J29" s="295"/>
      <c r="K29" s="296"/>
      <c r="L29" s="297"/>
      <c r="M29" s="250"/>
      <c r="N29" s="247"/>
      <c r="O29" s="252"/>
      <c r="P29" s="578"/>
      <c r="Q29" s="295" t="s">
        <v>44</v>
      </c>
      <c r="R29" s="296"/>
      <c r="S29" s="298">
        <v>0.4</v>
      </c>
      <c r="T29" s="219"/>
      <c r="U29" s="216"/>
      <c r="V29" s="221"/>
      <c r="W29" s="574"/>
      <c r="X29" s="405" t="s">
        <v>192</v>
      </c>
      <c r="Y29" s="89" t="s">
        <v>76</v>
      </c>
      <c r="Z29" s="57">
        <v>0.1</v>
      </c>
      <c r="AA29" s="219"/>
      <c r="AB29" s="216"/>
      <c r="AC29" s="221"/>
      <c r="AD29" s="574"/>
      <c r="AE29" s="295" t="s">
        <v>44</v>
      </c>
      <c r="AF29" s="296"/>
      <c r="AG29" s="298">
        <v>0.5</v>
      </c>
      <c r="AH29" s="219"/>
      <c r="AI29" s="216"/>
      <c r="AJ29" s="242"/>
    </row>
    <row r="30" spans="1:40" ht="16.2">
      <c r="A30" s="68" t="s">
        <v>2</v>
      </c>
      <c r="B30" s="43"/>
      <c r="C30" s="9"/>
      <c r="D30" s="65"/>
      <c r="E30" s="64"/>
      <c r="F30" s="250"/>
      <c r="G30" s="262"/>
      <c r="H30" s="262"/>
      <c r="I30" s="43" t="s">
        <v>2</v>
      </c>
      <c r="J30" s="134"/>
      <c r="K30" s="135"/>
      <c r="L30" s="136"/>
      <c r="M30" s="250"/>
      <c r="N30" s="262"/>
      <c r="O30" s="262"/>
      <c r="P30" s="43" t="s">
        <v>2</v>
      </c>
      <c r="Q30" s="274" t="s">
        <v>36</v>
      </c>
      <c r="R30" s="275"/>
      <c r="S30" s="291" t="s">
        <v>378</v>
      </c>
      <c r="T30" s="219"/>
      <c r="U30" s="231"/>
      <c r="V30" s="231"/>
      <c r="W30" s="43" t="s">
        <v>2</v>
      </c>
      <c r="X30" s="295" t="s">
        <v>44</v>
      </c>
      <c r="Y30" s="296"/>
      <c r="Z30" s="298">
        <v>0.8</v>
      </c>
      <c r="AA30" s="219"/>
      <c r="AB30" s="231"/>
      <c r="AC30" s="231"/>
      <c r="AD30" s="43" t="s">
        <v>2</v>
      </c>
      <c r="AE30" s="56"/>
      <c r="AF30" s="12"/>
      <c r="AG30" s="73"/>
      <c r="AH30" s="219"/>
      <c r="AI30" s="231"/>
      <c r="AJ30" s="231"/>
    </row>
    <row r="31" spans="1:40" ht="16.2">
      <c r="A31" s="68" t="s">
        <v>11</v>
      </c>
      <c r="B31" s="68" t="s">
        <v>11</v>
      </c>
      <c r="C31" s="68"/>
      <c r="D31" s="1"/>
      <c r="E31" s="68"/>
      <c r="F31" s="263"/>
      <c r="G31" s="263"/>
      <c r="H31" s="263"/>
      <c r="I31" s="200" t="s">
        <v>11</v>
      </c>
      <c r="J31" s="200"/>
      <c r="K31" s="1"/>
      <c r="L31" s="68"/>
      <c r="M31" s="263"/>
      <c r="N31" s="263"/>
      <c r="O31" s="263"/>
      <c r="P31" s="43" t="s">
        <v>11</v>
      </c>
      <c r="Q31" s="43"/>
      <c r="R31" s="7"/>
      <c r="S31" s="43"/>
      <c r="T31" s="232"/>
      <c r="U31" s="232"/>
      <c r="V31" s="232"/>
      <c r="W31" s="43" t="s">
        <v>11</v>
      </c>
      <c r="X31" s="9"/>
      <c r="Y31" s="9"/>
      <c r="Z31" s="44"/>
      <c r="AA31" s="232"/>
      <c r="AB31" s="232"/>
      <c r="AC31" s="232"/>
      <c r="AD31" s="43" t="s">
        <v>11</v>
      </c>
      <c r="AE31" s="9"/>
      <c r="AF31" s="9"/>
      <c r="AG31" s="44"/>
      <c r="AH31" s="232"/>
      <c r="AI31" s="232"/>
      <c r="AJ31" s="243"/>
    </row>
    <row r="32" spans="1:40" ht="16.649999999999999" customHeight="1">
      <c r="A32" s="587" t="s">
        <v>12</v>
      </c>
      <c r="B32" s="583" t="s">
        <v>13</v>
      </c>
      <c r="C32" s="583"/>
      <c r="D32" s="3">
        <v>3</v>
      </c>
      <c r="E32" s="21">
        <f>D32*45</f>
        <v>135</v>
      </c>
      <c r="F32" s="263"/>
      <c r="G32" s="263"/>
      <c r="H32" s="263"/>
      <c r="I32" s="585" t="s">
        <v>13</v>
      </c>
      <c r="J32" s="586"/>
      <c r="K32" s="3">
        <v>3</v>
      </c>
      <c r="L32" s="21">
        <f>K32*45</f>
        <v>135</v>
      </c>
      <c r="M32" s="263"/>
      <c r="N32" s="263"/>
      <c r="O32" s="263"/>
      <c r="P32" s="584" t="s">
        <v>13</v>
      </c>
      <c r="Q32" s="584"/>
      <c r="R32" s="32">
        <v>3</v>
      </c>
      <c r="S32" s="33">
        <f>R32*45</f>
        <v>135</v>
      </c>
      <c r="T32" s="232"/>
      <c r="U32" s="232"/>
      <c r="V32" s="232"/>
      <c r="W32" s="584" t="s">
        <v>13</v>
      </c>
      <c r="X32" s="584"/>
      <c r="Y32" s="32">
        <v>3</v>
      </c>
      <c r="Z32" s="33">
        <f>Y32*45</f>
        <v>135</v>
      </c>
      <c r="AA32" s="232"/>
      <c r="AB32" s="232"/>
      <c r="AC32" s="232"/>
      <c r="AD32" s="584" t="s">
        <v>13</v>
      </c>
      <c r="AE32" s="584"/>
      <c r="AF32" s="32">
        <v>3</v>
      </c>
      <c r="AG32" s="33">
        <f>AF32*45</f>
        <v>135</v>
      </c>
      <c r="AH32" s="232"/>
      <c r="AI32" s="232"/>
      <c r="AJ32" s="232"/>
    </row>
    <row r="33" spans="1:36" ht="16.649999999999999" customHeight="1">
      <c r="A33" s="588"/>
      <c r="B33" s="583" t="s">
        <v>14</v>
      </c>
      <c r="C33" s="583"/>
      <c r="D33" s="240">
        <f>SUM(F5:F29)</f>
        <v>4.5</v>
      </c>
      <c r="E33" s="22">
        <f>D33*70</f>
        <v>315</v>
      </c>
      <c r="F33" s="264"/>
      <c r="G33" s="264"/>
      <c r="H33" s="264"/>
      <c r="I33" s="585" t="s">
        <v>14</v>
      </c>
      <c r="J33" s="586"/>
      <c r="K33" s="240">
        <f>SUM(M5:M29)</f>
        <v>4.5</v>
      </c>
      <c r="L33" s="22">
        <f>K33*70</f>
        <v>315</v>
      </c>
      <c r="M33" s="264"/>
      <c r="N33" s="264"/>
      <c r="O33" s="264"/>
      <c r="P33" s="584" t="s">
        <v>14</v>
      </c>
      <c r="Q33" s="584"/>
      <c r="R33" s="240">
        <f>SUM(T5:T29)</f>
        <v>5.8</v>
      </c>
      <c r="S33" s="34">
        <f>R33*70</f>
        <v>406</v>
      </c>
      <c r="T33" s="233"/>
      <c r="U33" s="233"/>
      <c r="V33" s="233"/>
      <c r="W33" s="584" t="s">
        <v>14</v>
      </c>
      <c r="X33" s="584"/>
      <c r="Y33" s="240">
        <f>SUM(AA5:AA29)</f>
        <v>4.5999999999999996</v>
      </c>
      <c r="Z33" s="34">
        <f>Y33*70</f>
        <v>322</v>
      </c>
      <c r="AA33" s="233"/>
      <c r="AB33" s="233"/>
      <c r="AC33" s="233"/>
      <c r="AD33" s="584" t="s">
        <v>14</v>
      </c>
      <c r="AE33" s="584"/>
      <c r="AF33" s="240">
        <f>SUM(AH5:AH29)</f>
        <v>4.6990049751243781</v>
      </c>
      <c r="AG33" s="34">
        <f>AF33*70</f>
        <v>328.93034825870649</v>
      </c>
      <c r="AH33" s="233"/>
      <c r="AI33" s="233"/>
      <c r="AJ33" s="233"/>
    </row>
    <row r="34" spans="1:36" ht="16.2">
      <c r="A34" s="588"/>
      <c r="B34" s="583" t="s">
        <v>15</v>
      </c>
      <c r="C34" s="583"/>
      <c r="D34" s="240">
        <f>SUM(G5:G31)</f>
        <v>0</v>
      </c>
      <c r="E34" s="22">
        <f>D34*75</f>
        <v>0</v>
      </c>
      <c r="F34" s="265"/>
      <c r="G34" s="265"/>
      <c r="H34" s="265"/>
      <c r="I34" s="585" t="s">
        <v>15</v>
      </c>
      <c r="J34" s="586"/>
      <c r="K34" s="240">
        <f>SUM(N5:N31)</f>
        <v>0</v>
      </c>
      <c r="L34" s="22">
        <f>K34*75</f>
        <v>0</v>
      </c>
      <c r="M34" s="265"/>
      <c r="N34" s="265"/>
      <c r="O34" s="265"/>
      <c r="P34" s="584" t="s">
        <v>15</v>
      </c>
      <c r="Q34" s="584"/>
      <c r="R34" s="240">
        <f>SUM(U5:U31)</f>
        <v>2.0142857142857142</v>
      </c>
      <c r="S34" s="34">
        <f>R34*75</f>
        <v>151.07142857142856</v>
      </c>
      <c r="T34" s="234"/>
      <c r="U34" s="234"/>
      <c r="V34" s="234"/>
      <c r="W34" s="584" t="s">
        <v>15</v>
      </c>
      <c r="X34" s="584"/>
      <c r="Y34" s="240">
        <f>SUM(AB5:AB31)</f>
        <v>3.1167377398720681</v>
      </c>
      <c r="Z34" s="34">
        <f>Y34*75</f>
        <v>233.7553304904051</v>
      </c>
      <c r="AA34" s="234"/>
      <c r="AB34" s="234"/>
      <c r="AC34" s="234"/>
      <c r="AD34" s="584" t="s">
        <v>15</v>
      </c>
      <c r="AE34" s="584"/>
      <c r="AF34" s="240">
        <f>SUM(AI5:AI31)</f>
        <v>2.3576274471796861</v>
      </c>
      <c r="AG34" s="34">
        <f>AF34*75</f>
        <v>176.82205853847645</v>
      </c>
      <c r="AH34" s="234"/>
      <c r="AI34" s="234"/>
      <c r="AJ34" s="234"/>
    </row>
    <row r="35" spans="1:36" ht="16.2">
      <c r="A35" s="588"/>
      <c r="B35" s="583" t="s">
        <v>16</v>
      </c>
      <c r="C35" s="583"/>
      <c r="D35" s="240">
        <f>SUM(H5:H29)</f>
        <v>0</v>
      </c>
      <c r="E35" s="22">
        <f>D35*25</f>
        <v>0</v>
      </c>
      <c r="F35" s="266"/>
      <c r="G35" s="266"/>
      <c r="H35" s="266"/>
      <c r="I35" s="585" t="s">
        <v>16</v>
      </c>
      <c r="J35" s="586"/>
      <c r="K35" s="240">
        <f>SUM(O5:O29)</f>
        <v>0</v>
      </c>
      <c r="L35" s="22">
        <f>K35*25</f>
        <v>0</v>
      </c>
      <c r="M35" s="266"/>
      <c r="N35" s="266"/>
      <c r="O35" s="266"/>
      <c r="P35" s="584" t="s">
        <v>16</v>
      </c>
      <c r="Q35" s="584"/>
      <c r="R35" s="240">
        <f>SUM(V5:V29)</f>
        <v>0.74626865671641784</v>
      </c>
      <c r="S35" s="34">
        <f>R35*25</f>
        <v>18.656716417910445</v>
      </c>
      <c r="T35" s="235"/>
      <c r="U35" s="235"/>
      <c r="V35" s="235"/>
      <c r="W35" s="584" t="s">
        <v>16</v>
      </c>
      <c r="X35" s="584"/>
      <c r="Y35" s="240">
        <f>SUM(AC5:AC29)</f>
        <v>1.3985074626865672</v>
      </c>
      <c r="Z35" s="34">
        <f>Y35*25</f>
        <v>34.962686567164184</v>
      </c>
      <c r="AA35" s="235"/>
      <c r="AB35" s="235"/>
      <c r="AC35" s="235"/>
      <c r="AD35" s="584" t="s">
        <v>16</v>
      </c>
      <c r="AE35" s="584"/>
      <c r="AF35" s="240">
        <f>SUM(AJ5:AJ29)</f>
        <v>1.4477611940298507</v>
      </c>
      <c r="AG35" s="34">
        <f>AF35*25</f>
        <v>36.194029850746269</v>
      </c>
      <c r="AH35" s="235"/>
      <c r="AI35" s="235"/>
      <c r="AJ35" s="235"/>
    </row>
    <row r="36" spans="1:36" ht="16.2">
      <c r="A36" s="588"/>
      <c r="B36" s="583" t="s">
        <v>17</v>
      </c>
      <c r="C36" s="583"/>
      <c r="D36" s="4">
        <v>0</v>
      </c>
      <c r="E36" s="23">
        <f>D36*60</f>
        <v>0</v>
      </c>
      <c r="F36" s="266"/>
      <c r="G36" s="266"/>
      <c r="H36" s="266"/>
      <c r="I36" s="585" t="s">
        <v>17</v>
      </c>
      <c r="J36" s="586"/>
      <c r="K36" s="4">
        <v>0</v>
      </c>
      <c r="L36" s="23">
        <f>K36*60</f>
        <v>0</v>
      </c>
      <c r="M36" s="266"/>
      <c r="N36" s="266"/>
      <c r="O36" s="266"/>
      <c r="P36" s="584" t="s">
        <v>17</v>
      </c>
      <c r="Q36" s="584"/>
      <c r="R36" s="35">
        <v>1</v>
      </c>
      <c r="S36" s="39">
        <f>R36*60</f>
        <v>60</v>
      </c>
      <c r="T36" s="235"/>
      <c r="U36" s="235"/>
      <c r="V36" s="235"/>
      <c r="W36" s="584" t="s">
        <v>17</v>
      </c>
      <c r="X36" s="584"/>
      <c r="Y36" s="35">
        <v>0</v>
      </c>
      <c r="Z36" s="39">
        <f>Y36*60</f>
        <v>0</v>
      </c>
      <c r="AA36" s="235"/>
      <c r="AB36" s="235"/>
      <c r="AC36" s="235"/>
      <c r="AD36" s="584" t="s">
        <v>17</v>
      </c>
      <c r="AE36" s="584"/>
      <c r="AF36" s="35">
        <v>0</v>
      </c>
      <c r="AG36" s="39">
        <f>AF36*60</f>
        <v>0</v>
      </c>
      <c r="AH36" s="235"/>
      <c r="AI36" s="235"/>
      <c r="AJ36" s="235"/>
    </row>
    <row r="37" spans="1:36" ht="16.2">
      <c r="A37" s="589"/>
      <c r="B37" s="19" t="s">
        <v>19</v>
      </c>
      <c r="C37" s="19"/>
      <c r="D37" s="20">
        <v>0</v>
      </c>
      <c r="E37" s="23">
        <f>D37*120</f>
        <v>0</v>
      </c>
      <c r="F37" s="267"/>
      <c r="G37" s="267"/>
      <c r="H37" s="267"/>
      <c r="I37" s="19" t="s">
        <v>19</v>
      </c>
      <c r="J37" s="19"/>
      <c r="K37" s="20">
        <v>0</v>
      </c>
      <c r="L37" s="23">
        <f>K37*120</f>
        <v>0</v>
      </c>
      <c r="M37" s="267"/>
      <c r="N37" s="267"/>
      <c r="O37" s="267"/>
      <c r="P37" s="36" t="s">
        <v>19</v>
      </c>
      <c r="Q37" s="36"/>
      <c r="R37" s="37">
        <v>0</v>
      </c>
      <c r="S37" s="23">
        <f>R37*120</f>
        <v>0</v>
      </c>
      <c r="T37" s="236"/>
      <c r="U37" s="236"/>
      <c r="V37" s="236"/>
      <c r="W37" s="36" t="s">
        <v>20</v>
      </c>
      <c r="X37" s="36"/>
      <c r="Y37" s="37">
        <v>0</v>
      </c>
      <c r="Z37" s="23">
        <f>Y37*120</f>
        <v>0</v>
      </c>
      <c r="AA37" s="236"/>
      <c r="AB37" s="236"/>
      <c r="AC37" s="236"/>
      <c r="AD37" s="36" t="s">
        <v>20</v>
      </c>
      <c r="AE37" s="36"/>
      <c r="AF37" s="37">
        <v>0</v>
      </c>
      <c r="AG37" s="23">
        <f>AF37*120</f>
        <v>0</v>
      </c>
      <c r="AH37" s="236"/>
      <c r="AI37" s="236"/>
      <c r="AJ37" s="236"/>
    </row>
    <row r="38" spans="1:36" s="8" customFormat="1" ht="16.2">
      <c r="A38" s="6"/>
      <c r="B38" s="583" t="s">
        <v>18</v>
      </c>
      <c r="C38" s="583"/>
      <c r="D38" s="5"/>
      <c r="E38" s="23">
        <f>SUM(E32:E37)</f>
        <v>450</v>
      </c>
      <c r="F38" s="267"/>
      <c r="G38" s="267"/>
      <c r="H38" s="267"/>
      <c r="I38" s="585" t="s">
        <v>18</v>
      </c>
      <c r="J38" s="586"/>
      <c r="K38" s="5"/>
      <c r="L38" s="23">
        <f>SUM(L32:L37)</f>
        <v>450</v>
      </c>
      <c r="M38" s="267"/>
      <c r="N38" s="267"/>
      <c r="O38" s="267"/>
      <c r="P38" s="584" t="s">
        <v>18</v>
      </c>
      <c r="Q38" s="584"/>
      <c r="R38" s="38"/>
      <c r="S38" s="23">
        <f>SUM(S32:S37)</f>
        <v>770.72814498933894</v>
      </c>
      <c r="T38" s="236"/>
      <c r="U38" s="236"/>
      <c r="V38" s="236"/>
      <c r="W38" s="584" t="s">
        <v>18</v>
      </c>
      <c r="X38" s="584"/>
      <c r="Y38" s="38"/>
      <c r="Z38" s="23">
        <f>SUM(Z32:Z37)</f>
        <v>725.71801705756923</v>
      </c>
      <c r="AA38" s="236"/>
      <c r="AB38" s="236"/>
      <c r="AC38" s="236"/>
      <c r="AD38" s="584" t="s">
        <v>18</v>
      </c>
      <c r="AE38" s="584"/>
      <c r="AF38" s="38"/>
      <c r="AG38" s="23">
        <f>SUM(AG32:AG37)</f>
        <v>676.9464366479292</v>
      </c>
      <c r="AH38" s="236"/>
      <c r="AI38" s="236"/>
      <c r="AJ38" s="236"/>
    </row>
    <row r="39" spans="1:36" s="42" customFormat="1" ht="16.2">
      <c r="A39" s="570" t="s">
        <v>34</v>
      </c>
      <c r="B39" s="570"/>
      <c r="C39" s="570"/>
      <c r="D39" s="570"/>
      <c r="E39" s="570"/>
      <c r="F39" s="570"/>
      <c r="G39" s="570"/>
      <c r="H39" s="570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  <c r="AG39" s="571"/>
    </row>
    <row r="40" spans="1:36" ht="16.2">
      <c r="A40" s="559" t="s">
        <v>60</v>
      </c>
      <c r="B40" s="560"/>
      <c r="C40" s="560"/>
      <c r="D40" s="560"/>
      <c r="E40" s="560"/>
      <c r="F40" s="560"/>
      <c r="G40" s="561"/>
      <c r="H40" s="561"/>
      <c r="I40" s="561"/>
      <c r="J40" s="561"/>
      <c r="K40" s="561"/>
      <c r="L40" s="561"/>
      <c r="M40" s="268"/>
      <c r="N40" s="268"/>
      <c r="O40" s="268"/>
      <c r="P40" s="238"/>
      <c r="T40" s="239"/>
      <c r="U40" s="239"/>
      <c r="V40" s="239"/>
      <c r="AA40" s="239"/>
      <c r="AB40" s="239"/>
      <c r="AC40" s="239"/>
      <c r="AH40" s="239"/>
      <c r="AI40" s="239"/>
      <c r="AJ40" s="239"/>
    </row>
    <row r="41" spans="1:36">
      <c r="F41" s="268"/>
      <c r="G41" s="268"/>
      <c r="H41" s="268"/>
      <c r="L41" s="238"/>
      <c r="M41" s="268"/>
      <c r="N41" s="268"/>
      <c r="O41" s="268"/>
      <c r="P41" s="238"/>
      <c r="T41" s="239"/>
      <c r="U41" s="239"/>
      <c r="V41" s="239"/>
      <c r="AA41" s="239"/>
      <c r="AB41" s="239"/>
      <c r="AC41" s="239"/>
      <c r="AH41" s="239"/>
      <c r="AI41" s="239"/>
      <c r="AJ41" s="239"/>
    </row>
    <row r="42" spans="1:36">
      <c r="F42" s="268"/>
      <c r="G42" s="268"/>
      <c r="H42" s="268"/>
      <c r="L42" s="238"/>
      <c r="M42" s="268"/>
      <c r="N42" s="268"/>
      <c r="O42" s="268"/>
      <c r="P42" s="238"/>
      <c r="T42" s="239"/>
      <c r="U42" s="239"/>
      <c r="V42" s="239"/>
      <c r="AA42" s="239"/>
      <c r="AB42" s="239"/>
      <c r="AC42" s="239"/>
      <c r="AH42" s="239"/>
      <c r="AI42" s="239"/>
      <c r="AJ42" s="239"/>
    </row>
  </sheetData>
  <mergeCells count="71">
    <mergeCell ref="A22:A24"/>
    <mergeCell ref="W22:W24"/>
    <mergeCell ref="B16:B21"/>
    <mergeCell ref="B22:B24"/>
    <mergeCell ref="P16:P21"/>
    <mergeCell ref="I22:I24"/>
    <mergeCell ref="P22:P24"/>
    <mergeCell ref="I16:I21"/>
    <mergeCell ref="A16:A21"/>
    <mergeCell ref="I5:I7"/>
    <mergeCell ref="P5:P15"/>
    <mergeCell ref="W16:W21"/>
    <mergeCell ref="AD5:AD7"/>
    <mergeCell ref="A8:A15"/>
    <mergeCell ref="W8:W15"/>
    <mergeCell ref="A5:A7"/>
    <mergeCell ref="W5:W7"/>
    <mergeCell ref="AD8:AD15"/>
    <mergeCell ref="I8:I15"/>
    <mergeCell ref="B5:B7"/>
    <mergeCell ref="B8:B15"/>
    <mergeCell ref="AD16:AD21"/>
    <mergeCell ref="AD38:AE38"/>
    <mergeCell ref="P36:Q36"/>
    <mergeCell ref="I36:J36"/>
    <mergeCell ref="W36:X36"/>
    <mergeCell ref="A32:A37"/>
    <mergeCell ref="AD36:AE36"/>
    <mergeCell ref="B35:C35"/>
    <mergeCell ref="I35:J35"/>
    <mergeCell ref="P35:Q35"/>
    <mergeCell ref="W35:X35"/>
    <mergeCell ref="AD35:AE35"/>
    <mergeCell ref="B38:C38"/>
    <mergeCell ref="I38:J38"/>
    <mergeCell ref="P38:Q38"/>
    <mergeCell ref="W38:X38"/>
    <mergeCell ref="B36:C36"/>
    <mergeCell ref="B34:C34"/>
    <mergeCell ref="AD34:AE34"/>
    <mergeCell ref="P34:Q34"/>
    <mergeCell ref="I34:J34"/>
    <mergeCell ref="W34:X34"/>
    <mergeCell ref="AD25:AD29"/>
    <mergeCell ref="B25:B29"/>
    <mergeCell ref="B32:C32"/>
    <mergeCell ref="B33:C33"/>
    <mergeCell ref="W32:X32"/>
    <mergeCell ref="P32:Q32"/>
    <mergeCell ref="I32:J32"/>
    <mergeCell ref="AD32:AE32"/>
    <mergeCell ref="I33:J33"/>
    <mergeCell ref="P33:Q33"/>
    <mergeCell ref="W33:X33"/>
    <mergeCell ref="AD33:AE33"/>
    <mergeCell ref="A40:L40"/>
    <mergeCell ref="A1:AG1"/>
    <mergeCell ref="A2:B2"/>
    <mergeCell ref="C2:L2"/>
    <mergeCell ref="AI2:AZ2"/>
    <mergeCell ref="B3:E3"/>
    <mergeCell ref="A39:AG39"/>
    <mergeCell ref="I3:L3"/>
    <mergeCell ref="P3:S3"/>
    <mergeCell ref="W3:Z3"/>
    <mergeCell ref="AD3:AG3"/>
    <mergeCell ref="AD22:AD24"/>
    <mergeCell ref="A25:A29"/>
    <mergeCell ref="W25:W29"/>
    <mergeCell ref="I25:I29"/>
    <mergeCell ref="P25:P29"/>
  </mergeCells>
  <phoneticPr fontId="12" type="noConversion"/>
  <conditionalFormatting sqref="C7 E7">
    <cfRule type="containsText" dxfId="65" priority="48" stopIfTrue="1" operator="containsText" text="炸">
      <formula>NOT(ISERROR(SEARCH("炸",C7)))</formula>
    </cfRule>
  </conditionalFormatting>
  <conditionalFormatting sqref="D7">
    <cfRule type="containsText" dxfId="64" priority="47" stopIfTrue="1" operator="containsText" text="炸">
      <formula>NOT(ISERROR(SEARCH("炸",D7)))</formula>
    </cfRule>
  </conditionalFormatting>
  <conditionalFormatting sqref="E8:E14 C10:C14">
    <cfRule type="containsText" dxfId="63" priority="46" stopIfTrue="1" operator="containsText" text="炸">
      <formula>NOT(ISERROR(SEARCH("炸",C8)))</formula>
    </cfRule>
  </conditionalFormatting>
  <conditionalFormatting sqref="D12:D15">
    <cfRule type="containsText" dxfId="62" priority="43" stopIfTrue="1" operator="containsText" text="炸">
      <formula>NOT(ISERROR(SEARCH("炸",D12)))</formula>
    </cfRule>
  </conditionalFormatting>
  <conditionalFormatting sqref="C16:C18 E16:E18">
    <cfRule type="containsText" dxfId="61" priority="40" stopIfTrue="1" operator="containsText" text="炸">
      <formula>NOT(ISERROR(SEARCH("炸",C16)))</formula>
    </cfRule>
  </conditionalFormatting>
  <conditionalFormatting sqref="C22 D23">
    <cfRule type="containsText" dxfId="60" priority="36" stopIfTrue="1" operator="containsText" text="炸">
      <formula>NOT(ISERROR(SEARCH("炸",C22)))</formula>
    </cfRule>
  </conditionalFormatting>
  <conditionalFormatting sqref="C25:C26 E25:E26">
    <cfRule type="containsText" dxfId="59" priority="30" stopIfTrue="1" operator="containsText" text="炸">
      <formula>NOT(ISERROR(SEARCH("炸",C25)))</formula>
    </cfRule>
  </conditionalFormatting>
  <conditionalFormatting sqref="C27:E27">
    <cfRule type="containsText" dxfId="58" priority="29" stopIfTrue="1" operator="containsText" text="炸">
      <formula>NOT(ISERROR(SEARCH("炸",C27)))</formula>
    </cfRule>
  </conditionalFormatting>
  <conditionalFormatting sqref="Q18">
    <cfRule type="containsText" dxfId="57" priority="22" stopIfTrue="1" operator="containsText" text="炸">
      <formula>NOT(ISERROR(SEARCH("炸",Q18)))</formula>
    </cfRule>
  </conditionalFormatting>
  <conditionalFormatting sqref="J22">
    <cfRule type="containsText" dxfId="56" priority="21" stopIfTrue="1" operator="containsText" text="炸">
      <formula>NOT(ISERROR(SEARCH("炸",J22)))</formula>
    </cfRule>
  </conditionalFormatting>
  <conditionalFormatting sqref="E22">
    <cfRule type="containsText" dxfId="55" priority="18" stopIfTrue="1" operator="containsText" text="炸">
      <formula>NOT(ISERROR(SEARCH("炸",E22)))</formula>
    </cfRule>
  </conditionalFormatting>
  <conditionalFormatting sqref="L22:L23">
    <cfRule type="containsText" dxfId="54" priority="17" stopIfTrue="1" operator="containsText" text="炸">
      <formula>NOT(ISERROR(SEARCH("炸",L22)))</formula>
    </cfRule>
  </conditionalFormatting>
  <conditionalFormatting sqref="AL14">
    <cfRule type="containsText" dxfId="53" priority="15" stopIfTrue="1" operator="containsText" text="炸">
      <formula>NOT(ISERROR(SEARCH("炸",AL14)))</formula>
    </cfRule>
  </conditionalFormatting>
  <conditionalFormatting sqref="AL13">
    <cfRule type="containsText" dxfId="52" priority="14" stopIfTrue="1" operator="containsText" text="炸">
      <formula>NOT(ISERROR(SEARCH("炸",AL13)))</formula>
    </cfRule>
  </conditionalFormatting>
  <conditionalFormatting sqref="AE22">
    <cfRule type="containsText" dxfId="51" priority="11" stopIfTrue="1" operator="containsText" text="炸">
      <formula>NOT(ISERROR(SEARCH("炸",AE22)))</formula>
    </cfRule>
  </conditionalFormatting>
  <conditionalFormatting sqref="L8:L13 J10:J13">
    <cfRule type="containsText" dxfId="50" priority="10" stopIfTrue="1" operator="containsText" text="炸">
      <formula>NOT(ISERROR(SEARCH("炸",J8)))</formula>
    </cfRule>
  </conditionalFormatting>
  <conditionalFormatting sqref="K12:K13">
    <cfRule type="containsText" dxfId="49" priority="9" stopIfTrue="1" operator="containsText" text="炸">
      <formula>NOT(ISERROR(SEARCH("炸",K12)))</formula>
    </cfRule>
  </conditionalFormatting>
  <conditionalFormatting sqref="J16:J18 L16:L18">
    <cfRule type="containsText" dxfId="48" priority="8" stopIfTrue="1" operator="containsText" text="炸">
      <formula>NOT(ISERROR(SEARCH("炸",J16)))</formula>
    </cfRule>
  </conditionalFormatting>
  <conditionalFormatting sqref="J25 L25">
    <cfRule type="containsText" dxfId="47" priority="7" stopIfTrue="1" operator="containsText" text="炸">
      <formula>NOT(ISERROR(SEARCH("炸",J25)))</formula>
    </cfRule>
  </conditionalFormatting>
  <conditionalFormatting sqref="J27 L27">
    <cfRule type="containsText" dxfId="46" priority="6" stopIfTrue="1" operator="containsText" text="炸">
      <formula>NOT(ISERROR(SEARCH("炸",J27)))</formula>
    </cfRule>
  </conditionalFormatting>
  <conditionalFormatting sqref="C5:C6 E5:E6">
    <cfRule type="containsText" dxfId="45" priority="5" stopIfTrue="1" operator="containsText" text="炸">
      <formula>NOT(ISERROR(SEARCH("炸",C5)))</formula>
    </cfRule>
  </conditionalFormatting>
  <conditionalFormatting sqref="D5:D6">
    <cfRule type="containsText" dxfId="44" priority="4" stopIfTrue="1" operator="containsText" text="炸">
      <formula>NOT(ISERROR(SEARCH("炸",D5)))</formula>
    </cfRule>
  </conditionalFormatting>
  <conditionalFormatting sqref="Q14">
    <cfRule type="containsText" dxfId="43" priority="3" stopIfTrue="1" operator="containsText" text="炸">
      <formula>NOT(ISERROR(SEARCH("炸",Q14)))</formula>
    </cfRule>
  </conditionalFormatting>
  <conditionalFormatting sqref="X22">
    <cfRule type="containsText" dxfId="42" priority="2" stopIfTrue="1" operator="containsText" text="炸">
      <formula>NOT(ISERROR(SEARCH("炸",X22)))</formula>
    </cfRule>
  </conditionalFormatting>
  <conditionalFormatting sqref="Z22">
    <cfRule type="containsText" dxfId="41" priority="1" stopIfTrue="1" operator="containsText" text="炸">
      <formula>NOT(ISERROR(SEARCH("炸",Z22)))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4"/>
  <sheetViews>
    <sheetView zoomScale="69" zoomScaleNormal="69" workbookViewId="0">
      <selection activeCell="AO5" sqref="AO5"/>
    </sheetView>
  </sheetViews>
  <sheetFormatPr defaultRowHeight="13.8"/>
  <cols>
    <col min="1" max="1" width="4.8984375" customWidth="1"/>
    <col min="2" max="2" width="5.59765625" customWidth="1"/>
    <col min="3" max="3" width="10" customWidth="1"/>
    <col min="4" max="4" width="6.59765625" customWidth="1"/>
    <col min="5" max="5" width="7" customWidth="1"/>
    <col min="6" max="8" width="4.59765625" style="237" hidden="1" customWidth="1"/>
    <col min="9" max="9" width="5.3984375" customWidth="1"/>
    <col min="10" max="10" width="10.8984375" customWidth="1"/>
    <col min="11" max="11" width="6.8984375" customWidth="1"/>
    <col min="12" max="12" width="7.09765625" customWidth="1"/>
    <col min="13" max="15" width="4.59765625" style="237" hidden="1" customWidth="1"/>
    <col min="16" max="16" width="5.8984375" customWidth="1"/>
    <col min="17" max="17" width="10.3984375" customWidth="1"/>
    <col min="18" max="18" width="6.5" customWidth="1"/>
    <col min="19" max="19" width="7" customWidth="1"/>
    <col min="20" max="22" width="4.59765625" style="237" hidden="1" customWidth="1"/>
    <col min="23" max="23" width="6" customWidth="1"/>
    <col min="24" max="24" width="10.09765625" customWidth="1"/>
    <col min="25" max="26" width="7.09765625" customWidth="1"/>
    <col min="27" max="29" width="4.59765625" style="237" hidden="1" customWidth="1"/>
    <col min="30" max="30" width="5.3984375" customWidth="1"/>
    <col min="31" max="31" width="10.09765625" customWidth="1"/>
    <col min="32" max="32" width="7.5" customWidth="1"/>
    <col min="33" max="33" width="6.8984375" customWidth="1"/>
    <col min="34" max="36" width="4.59765625" style="237" hidden="1" customWidth="1"/>
  </cols>
  <sheetData>
    <row r="1" spans="1:49" ht="24.6">
      <c r="A1" s="562" t="s">
        <v>252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3"/>
      <c r="AH1"/>
      <c r="AI1"/>
      <c r="AJ1"/>
    </row>
    <row r="2" spans="1:49" s="52" customFormat="1" ht="24" customHeight="1">
      <c r="A2" s="564" t="s">
        <v>21</v>
      </c>
      <c r="B2" s="564"/>
      <c r="C2" s="565" t="s">
        <v>181</v>
      </c>
      <c r="D2" s="566"/>
      <c r="E2" s="566"/>
      <c r="F2" s="566"/>
      <c r="G2" s="566"/>
      <c r="H2" s="566"/>
      <c r="I2" s="566"/>
      <c r="J2" s="566"/>
      <c r="K2" s="566"/>
      <c r="L2" s="566"/>
      <c r="M2" s="213"/>
      <c r="N2" s="213"/>
      <c r="O2" s="213"/>
      <c r="P2" s="355" t="s">
        <v>84</v>
      </c>
      <c r="Q2" s="355"/>
      <c r="R2" s="45"/>
      <c r="S2" s="355"/>
      <c r="T2" s="213"/>
      <c r="U2" s="213"/>
      <c r="V2" s="213"/>
      <c r="W2" s="355"/>
      <c r="X2" s="70" t="s">
        <v>22</v>
      </c>
      <c r="Y2" s="71"/>
      <c r="Z2" s="70"/>
      <c r="AA2" s="210"/>
      <c r="AB2" s="210"/>
      <c r="AC2" s="210"/>
      <c r="AD2" s="71"/>
      <c r="AE2" s="71"/>
      <c r="AF2" s="70"/>
      <c r="AG2" s="71"/>
      <c r="AH2" s="210"/>
      <c r="AI2" s="210"/>
      <c r="AJ2" s="567"/>
      <c r="AK2" s="567"/>
      <c r="AL2" s="567"/>
      <c r="AM2" s="567"/>
      <c r="AN2" s="567"/>
      <c r="AO2" s="567"/>
      <c r="AP2" s="567"/>
      <c r="AQ2" s="567"/>
      <c r="AR2" s="567"/>
      <c r="AS2" s="567"/>
      <c r="AT2" s="567"/>
      <c r="AU2" s="567"/>
      <c r="AV2" s="567"/>
      <c r="AW2" s="567"/>
    </row>
    <row r="3" spans="1:49" ht="16.2">
      <c r="A3" s="72" t="s">
        <v>0</v>
      </c>
      <c r="B3" s="568" t="s">
        <v>246</v>
      </c>
      <c r="C3" s="569"/>
      <c r="D3" s="569"/>
      <c r="E3" s="569"/>
      <c r="F3" s="244"/>
      <c r="G3" s="245"/>
      <c r="H3" s="245"/>
      <c r="I3" s="568" t="s">
        <v>247</v>
      </c>
      <c r="J3" s="569"/>
      <c r="K3" s="569"/>
      <c r="L3" s="569"/>
      <c r="M3" s="244"/>
      <c r="N3" s="245"/>
      <c r="O3" s="245"/>
      <c r="P3" s="568" t="s">
        <v>248</v>
      </c>
      <c r="Q3" s="569"/>
      <c r="R3" s="569"/>
      <c r="S3" s="569"/>
      <c r="T3" s="214"/>
      <c r="U3" s="215"/>
      <c r="V3" s="215"/>
      <c r="W3" s="572" t="s">
        <v>249</v>
      </c>
      <c r="X3" s="573"/>
      <c r="Y3" s="573"/>
      <c r="Z3" s="573"/>
      <c r="AA3" s="214"/>
      <c r="AB3" s="215"/>
      <c r="AC3" s="215"/>
      <c r="AD3" s="572" t="s">
        <v>250</v>
      </c>
      <c r="AE3" s="573"/>
      <c r="AF3" s="573"/>
      <c r="AG3" s="573"/>
      <c r="AH3" s="214"/>
      <c r="AI3" s="215"/>
      <c r="AJ3" s="215"/>
    </row>
    <row r="4" spans="1:49" ht="16.2">
      <c r="A4" s="72" t="s">
        <v>3</v>
      </c>
      <c r="B4" s="10" t="s">
        <v>4</v>
      </c>
      <c r="C4" s="72" t="s">
        <v>5</v>
      </c>
      <c r="D4" s="11" t="s">
        <v>6</v>
      </c>
      <c r="E4" s="10" t="s">
        <v>7</v>
      </c>
      <c r="F4" s="212" t="s">
        <v>41</v>
      </c>
      <c r="G4" s="212" t="s">
        <v>42</v>
      </c>
      <c r="H4" s="241" t="s">
        <v>43</v>
      </c>
      <c r="I4" s="10" t="s">
        <v>4</v>
      </c>
      <c r="J4" s="72" t="s">
        <v>5</v>
      </c>
      <c r="K4" s="11" t="s">
        <v>6</v>
      </c>
      <c r="L4" s="10" t="s">
        <v>7</v>
      </c>
      <c r="M4" s="212" t="s">
        <v>41</v>
      </c>
      <c r="N4" s="212" t="s">
        <v>42</v>
      </c>
      <c r="O4" s="241" t="s">
        <v>43</v>
      </c>
      <c r="P4" s="10" t="s">
        <v>4</v>
      </c>
      <c r="Q4" s="72" t="s">
        <v>5</v>
      </c>
      <c r="R4" s="11" t="s">
        <v>6</v>
      </c>
      <c r="S4" s="10" t="s">
        <v>7</v>
      </c>
      <c r="T4" s="212" t="s">
        <v>41</v>
      </c>
      <c r="U4" s="212" t="s">
        <v>42</v>
      </c>
      <c r="V4" s="241" t="s">
        <v>43</v>
      </c>
      <c r="W4" s="10" t="s">
        <v>4</v>
      </c>
      <c r="X4" s="72" t="s">
        <v>5</v>
      </c>
      <c r="Y4" s="11" t="s">
        <v>6</v>
      </c>
      <c r="Z4" s="10" t="s">
        <v>7</v>
      </c>
      <c r="AA4" s="212" t="s">
        <v>41</v>
      </c>
      <c r="AB4" s="212" t="s">
        <v>42</v>
      </c>
      <c r="AC4" s="241" t="s">
        <v>43</v>
      </c>
      <c r="AD4" s="10" t="s">
        <v>4</v>
      </c>
      <c r="AE4" s="72" t="s">
        <v>5</v>
      </c>
      <c r="AF4" s="11" t="s">
        <v>6</v>
      </c>
      <c r="AG4" s="10" t="s">
        <v>7</v>
      </c>
      <c r="AH4" s="212" t="s">
        <v>41</v>
      </c>
      <c r="AI4" s="212" t="s">
        <v>42</v>
      </c>
      <c r="AJ4" s="241" t="s">
        <v>43</v>
      </c>
    </row>
    <row r="5" spans="1:49" ht="16.649999999999999" customHeight="1">
      <c r="A5" s="613" t="s">
        <v>1</v>
      </c>
      <c r="B5" s="590" t="s">
        <v>75</v>
      </c>
      <c r="C5" s="53" t="s">
        <v>71</v>
      </c>
      <c r="D5" s="41">
        <v>75</v>
      </c>
      <c r="E5" s="41">
        <v>50</v>
      </c>
      <c r="F5" s="247">
        <v>4.5</v>
      </c>
      <c r="G5" s="217"/>
      <c r="H5" s="217"/>
      <c r="I5" s="590" t="s">
        <v>29</v>
      </c>
      <c r="J5" s="53" t="s">
        <v>27</v>
      </c>
      <c r="K5" s="41">
        <v>52</v>
      </c>
      <c r="L5" s="41">
        <v>35</v>
      </c>
      <c r="M5" s="247">
        <v>4.5</v>
      </c>
      <c r="N5" s="217"/>
      <c r="O5" s="217"/>
      <c r="P5" s="623" t="s">
        <v>412</v>
      </c>
      <c r="Q5" s="139" t="s">
        <v>387</v>
      </c>
      <c r="R5" s="41">
        <v>154</v>
      </c>
      <c r="S5" s="141">
        <v>102</v>
      </c>
      <c r="T5" s="258">
        <f>R5/30</f>
        <v>5.1333333333333337</v>
      </c>
      <c r="U5" s="217"/>
      <c r="V5" s="217"/>
      <c r="W5" s="595" t="s">
        <v>29</v>
      </c>
      <c r="X5" s="53" t="s">
        <v>27</v>
      </c>
      <c r="Y5" s="41">
        <v>52</v>
      </c>
      <c r="Z5" s="41">
        <v>35</v>
      </c>
      <c r="AA5" s="247">
        <v>4.5</v>
      </c>
      <c r="AB5" s="217"/>
      <c r="AC5" s="217"/>
      <c r="AD5" s="590" t="s">
        <v>75</v>
      </c>
      <c r="AE5" s="53" t="s">
        <v>71</v>
      </c>
      <c r="AF5" s="41">
        <v>75</v>
      </c>
      <c r="AG5" s="41">
        <v>50</v>
      </c>
      <c r="AH5" s="247">
        <v>4.5</v>
      </c>
      <c r="AI5" s="217"/>
      <c r="AJ5" s="217"/>
    </row>
    <row r="6" spans="1:49" ht="16.649999999999999" customHeight="1">
      <c r="A6" s="613"/>
      <c r="B6" s="591"/>
      <c r="C6" s="77"/>
      <c r="D6" s="41"/>
      <c r="E6" s="41"/>
      <c r="F6" s="216"/>
      <c r="G6" s="216"/>
      <c r="H6" s="217"/>
      <c r="I6" s="591"/>
      <c r="J6" s="77" t="s">
        <v>30</v>
      </c>
      <c r="K6" s="41">
        <v>22</v>
      </c>
      <c r="L6" s="41">
        <v>15</v>
      </c>
      <c r="M6" s="216"/>
      <c r="N6" s="216"/>
      <c r="O6" s="217"/>
      <c r="P6" s="624"/>
      <c r="Q6" s="529" t="s">
        <v>413</v>
      </c>
      <c r="R6" s="299">
        <f t="shared" ref="R6:R11" si="0">S6/670*1000</f>
        <v>62.686567164179102</v>
      </c>
      <c r="S6" s="83">
        <v>42</v>
      </c>
      <c r="T6" s="216"/>
      <c r="U6" s="227">
        <f>R6/35</f>
        <v>1.7910447761194028</v>
      </c>
      <c r="V6" s="217"/>
      <c r="W6" s="596"/>
      <c r="X6" s="77" t="s">
        <v>30</v>
      </c>
      <c r="Y6" s="41">
        <v>22</v>
      </c>
      <c r="Z6" s="41">
        <v>15</v>
      </c>
      <c r="AA6" s="216"/>
      <c r="AB6" s="216"/>
      <c r="AC6" s="217"/>
      <c r="AD6" s="591"/>
      <c r="AE6" s="77"/>
      <c r="AF6" s="41"/>
      <c r="AG6" s="41"/>
      <c r="AH6" s="216"/>
      <c r="AI6" s="216"/>
      <c r="AJ6" s="217"/>
    </row>
    <row r="7" spans="1:49" ht="16.2">
      <c r="A7" s="613"/>
      <c r="B7" s="592"/>
      <c r="C7" s="44"/>
      <c r="D7" s="41"/>
      <c r="E7" s="41"/>
      <c r="F7" s="216"/>
      <c r="G7" s="218"/>
      <c r="H7" s="217"/>
      <c r="I7" s="592"/>
      <c r="J7" s="77"/>
      <c r="K7" s="41"/>
      <c r="L7" s="41"/>
      <c r="M7" s="216"/>
      <c r="N7" s="218"/>
      <c r="O7" s="217"/>
      <c r="P7" s="624"/>
      <c r="Q7" s="530" t="s">
        <v>414</v>
      </c>
      <c r="R7" s="299">
        <f t="shared" si="0"/>
        <v>8.9552238805970159</v>
      </c>
      <c r="S7" s="83">
        <v>6</v>
      </c>
      <c r="T7" s="216"/>
      <c r="U7" s="227"/>
      <c r="V7" s="242">
        <f t="shared" ref="V7:V8" si="1">R7/100</f>
        <v>8.9552238805970158E-2</v>
      </c>
      <c r="W7" s="597"/>
      <c r="X7" s="69"/>
      <c r="Y7" s="84"/>
      <c r="Z7" s="41"/>
      <c r="AA7" s="216"/>
      <c r="AB7" s="218"/>
      <c r="AC7" s="217"/>
      <c r="AD7" s="592"/>
      <c r="AE7" s="44"/>
      <c r="AF7" s="41"/>
      <c r="AG7" s="41"/>
      <c r="AH7" s="216"/>
      <c r="AI7" s="218"/>
      <c r="AJ7" s="217"/>
    </row>
    <row r="8" spans="1:49" ht="17.100000000000001" customHeight="1">
      <c r="A8" s="613" t="s">
        <v>8</v>
      </c>
      <c r="B8" s="605" t="str">
        <f>'12月菜單'!E8</f>
        <v>麻油雞</v>
      </c>
      <c r="C8" s="55" t="s">
        <v>203</v>
      </c>
      <c r="D8" s="299">
        <f t="shared" ref="D8:D11" si="2">E8/670*1000</f>
        <v>83.582089552238813</v>
      </c>
      <c r="E8" s="90">
        <v>56</v>
      </c>
      <c r="F8" s="216"/>
      <c r="G8" s="219">
        <f>D8/40*0.85</f>
        <v>1.7761194029850749</v>
      </c>
      <c r="H8" s="219"/>
      <c r="I8" s="626" t="str">
        <f>'12月菜單'!E9</f>
        <v>豆酥魚丁</v>
      </c>
      <c r="J8" s="54" t="s">
        <v>215</v>
      </c>
      <c r="K8" s="299">
        <f t="shared" ref="K8:K9" si="3">L8/670*1000</f>
        <v>134.32835820895522</v>
      </c>
      <c r="L8" s="88">
        <v>90</v>
      </c>
      <c r="M8" s="216"/>
      <c r="N8" s="219">
        <f>K8/35*0.6</f>
        <v>2.3027718550106608</v>
      </c>
      <c r="O8" s="219"/>
      <c r="P8" s="624"/>
      <c r="Q8" s="531" t="s">
        <v>415</v>
      </c>
      <c r="R8" s="299">
        <f t="shared" si="0"/>
        <v>52.238805970149251</v>
      </c>
      <c r="S8" s="88">
        <v>35</v>
      </c>
      <c r="T8" s="258"/>
      <c r="U8" s="227"/>
      <c r="V8" s="242">
        <f t="shared" si="1"/>
        <v>0.52238805970149249</v>
      </c>
      <c r="W8" s="619" t="str">
        <f>'12月菜單'!E11</f>
        <v>義式燒雞</v>
      </c>
      <c r="X8" s="527" t="s">
        <v>203</v>
      </c>
      <c r="Y8" s="299">
        <f t="shared" ref="Y8:Y11" si="4">Z8/670*1000</f>
        <v>82.089552238805965</v>
      </c>
      <c r="Z8" s="88">
        <v>55</v>
      </c>
      <c r="AA8" s="216"/>
      <c r="AB8" s="219">
        <f>Y8/40*0.85</f>
        <v>1.7444029850746268</v>
      </c>
      <c r="AC8" s="219"/>
      <c r="AD8" s="593" t="str">
        <f>'12月菜單'!E12</f>
        <v>黑胡椒肉片</v>
      </c>
      <c r="AE8" s="86" t="s">
        <v>211</v>
      </c>
      <c r="AF8" s="299">
        <f t="shared" ref="AF8:AF10" si="5">AG8/670*1000</f>
        <v>76.119402985074615</v>
      </c>
      <c r="AG8" s="90">
        <v>51</v>
      </c>
      <c r="AH8" s="216"/>
      <c r="AI8" s="219">
        <f>AF8/35</f>
        <v>2.1748400852878462</v>
      </c>
      <c r="AJ8" s="219"/>
    </row>
    <row r="9" spans="1:49" ht="17.100000000000001" customHeight="1">
      <c r="A9" s="573"/>
      <c r="B9" s="605"/>
      <c r="C9" s="86" t="s">
        <v>204</v>
      </c>
      <c r="D9" s="299">
        <f t="shared" si="2"/>
        <v>4.477611940298508</v>
      </c>
      <c r="E9" s="90">
        <v>3</v>
      </c>
      <c r="F9" s="236"/>
      <c r="G9" s="219">
        <f>D9/15</f>
        <v>0.29850746268656719</v>
      </c>
      <c r="H9" s="236"/>
      <c r="I9" s="627"/>
      <c r="J9" s="54" t="s">
        <v>216</v>
      </c>
      <c r="K9" s="299">
        <f t="shared" si="3"/>
        <v>8.9552238805970159</v>
      </c>
      <c r="L9" s="88">
        <v>6</v>
      </c>
      <c r="M9" s="250"/>
      <c r="N9" s="219">
        <f>K9/70</f>
        <v>0.1279317697228145</v>
      </c>
      <c r="O9" s="334"/>
      <c r="P9" s="624"/>
      <c r="Q9" s="531" t="s">
        <v>416</v>
      </c>
      <c r="R9" s="299">
        <f t="shared" si="0"/>
        <v>7.4626865671641793</v>
      </c>
      <c r="S9" s="88">
        <v>5</v>
      </c>
      <c r="T9" s="366"/>
      <c r="U9" s="220"/>
      <c r="V9" s="242"/>
      <c r="W9" s="619"/>
      <c r="X9" s="528" t="s">
        <v>316</v>
      </c>
      <c r="Y9" s="299">
        <f t="shared" si="4"/>
        <v>11.940298507462687</v>
      </c>
      <c r="Z9" s="90">
        <v>8</v>
      </c>
      <c r="AA9" s="216"/>
      <c r="AB9" s="220"/>
      <c r="AC9" s="242">
        <f t="shared" ref="AC9:AC11" si="6">Y9/100</f>
        <v>0.11940298507462688</v>
      </c>
      <c r="AD9" s="593"/>
      <c r="AE9" s="55" t="s">
        <v>235</v>
      </c>
      <c r="AF9" s="299">
        <f t="shared" si="5"/>
        <v>17.910447761194032</v>
      </c>
      <c r="AG9" s="90">
        <v>12</v>
      </c>
      <c r="AH9" s="216"/>
      <c r="AI9" s="220"/>
      <c r="AJ9" s="242">
        <f>AF9/100</f>
        <v>0.17910447761194032</v>
      </c>
    </row>
    <row r="10" spans="1:49" ht="17.100000000000001" customHeight="1">
      <c r="A10" s="573"/>
      <c r="B10" s="605"/>
      <c r="C10" s="86" t="s">
        <v>205</v>
      </c>
      <c r="D10" s="299">
        <f t="shared" si="2"/>
        <v>4.477611940298508</v>
      </c>
      <c r="E10" s="90">
        <v>3</v>
      </c>
      <c r="F10" s="229"/>
      <c r="G10" s="220"/>
      <c r="H10" s="334">
        <f>D10/100</f>
        <v>4.4776119402985079E-2</v>
      </c>
      <c r="I10" s="627"/>
      <c r="J10" s="410" t="s">
        <v>217</v>
      </c>
      <c r="K10" s="211" t="s">
        <v>350</v>
      </c>
      <c r="L10" s="102">
        <v>0.6</v>
      </c>
      <c r="M10" s="216"/>
      <c r="N10" s="219"/>
      <c r="O10" s="334"/>
      <c r="P10" s="624"/>
      <c r="Q10" s="520" t="s">
        <v>417</v>
      </c>
      <c r="R10" s="299">
        <f t="shared" si="0"/>
        <v>4.477611940298508</v>
      </c>
      <c r="S10" s="27">
        <v>3</v>
      </c>
      <c r="T10" s="216"/>
      <c r="U10" s="220"/>
      <c r="V10" s="242"/>
      <c r="W10" s="619"/>
      <c r="X10" s="528" t="s">
        <v>235</v>
      </c>
      <c r="Y10" s="299">
        <f t="shared" si="4"/>
        <v>17.910447761194032</v>
      </c>
      <c r="Z10" s="90">
        <v>12</v>
      </c>
      <c r="AA10" s="216"/>
      <c r="AB10" s="220"/>
      <c r="AC10" s="242">
        <f t="shared" si="6"/>
        <v>0.17910447761194032</v>
      </c>
      <c r="AD10" s="593"/>
      <c r="AE10" s="55" t="s">
        <v>210</v>
      </c>
      <c r="AF10" s="299">
        <f t="shared" si="5"/>
        <v>8.9552238805970159</v>
      </c>
      <c r="AG10" s="90">
        <v>6</v>
      </c>
      <c r="AH10" s="216"/>
      <c r="AI10" s="220"/>
      <c r="AJ10" s="242">
        <f>AF10/100</f>
        <v>8.9552238805970158E-2</v>
      </c>
    </row>
    <row r="11" spans="1:49" ht="17.100000000000001" customHeight="1">
      <c r="A11" s="573"/>
      <c r="B11" s="605"/>
      <c r="C11" s="86" t="s">
        <v>206</v>
      </c>
      <c r="D11" s="299">
        <f t="shared" si="2"/>
        <v>26.865671641791046</v>
      </c>
      <c r="E11" s="90">
        <v>18</v>
      </c>
      <c r="F11" s="216"/>
      <c r="G11" s="220"/>
      <c r="H11" s="334">
        <f>D11/100</f>
        <v>0.26865671641791045</v>
      </c>
      <c r="I11" s="627"/>
      <c r="J11" s="54" t="s">
        <v>218</v>
      </c>
      <c r="K11" s="211" t="s">
        <v>350</v>
      </c>
      <c r="L11" s="88"/>
      <c r="M11" s="216"/>
      <c r="N11" s="219"/>
      <c r="O11" s="242"/>
      <c r="P11" s="624"/>
      <c r="Q11" s="520" t="s">
        <v>418</v>
      </c>
      <c r="R11" s="299">
        <f t="shared" si="0"/>
        <v>17.910447761194032</v>
      </c>
      <c r="S11" s="27">
        <v>12</v>
      </c>
      <c r="T11" s="216"/>
      <c r="U11" s="227">
        <f>R11/55</f>
        <v>0.32564450474898238</v>
      </c>
      <c r="V11" s="242"/>
      <c r="W11" s="619"/>
      <c r="X11" s="528" t="s">
        <v>210</v>
      </c>
      <c r="Y11" s="299">
        <f t="shared" si="4"/>
        <v>11.940298507462687</v>
      </c>
      <c r="Z11" s="90">
        <v>8</v>
      </c>
      <c r="AA11" s="216"/>
      <c r="AB11" s="219"/>
      <c r="AC11" s="242">
        <f t="shared" si="6"/>
        <v>0.11940298507462688</v>
      </c>
      <c r="AD11" s="593"/>
      <c r="AE11" s="55" t="s">
        <v>236</v>
      </c>
      <c r="AF11" s="211" t="s">
        <v>373</v>
      </c>
      <c r="AG11" s="88" t="s">
        <v>374</v>
      </c>
      <c r="AH11" s="216"/>
      <c r="AI11" s="219"/>
      <c r="AJ11" s="242"/>
    </row>
    <row r="12" spans="1:49" ht="17.100000000000001" customHeight="1">
      <c r="A12" s="573"/>
      <c r="B12" s="605"/>
      <c r="C12" s="86" t="s">
        <v>207</v>
      </c>
      <c r="D12" s="95" t="s">
        <v>350</v>
      </c>
      <c r="E12" s="88">
        <v>0.5</v>
      </c>
      <c r="F12" s="216"/>
      <c r="G12" s="220"/>
      <c r="H12" s="219"/>
      <c r="I12" s="627"/>
      <c r="J12" s="54" t="s">
        <v>219</v>
      </c>
      <c r="K12" s="87" t="s">
        <v>350</v>
      </c>
      <c r="L12" s="88">
        <v>0.6</v>
      </c>
      <c r="M12" s="216"/>
      <c r="N12" s="220"/>
      <c r="O12" s="219"/>
      <c r="P12" s="624"/>
      <c r="Q12" s="520"/>
      <c r="R12" s="332"/>
      <c r="S12" s="27"/>
      <c r="T12" s="216"/>
      <c r="U12" s="227"/>
      <c r="V12" s="242"/>
      <c r="W12" s="619"/>
      <c r="X12" s="528" t="s">
        <v>420</v>
      </c>
      <c r="Y12" s="46" t="s">
        <v>431</v>
      </c>
      <c r="Z12" s="73" t="s">
        <v>430</v>
      </c>
      <c r="AA12" s="216"/>
      <c r="AB12" s="220"/>
      <c r="AC12" s="219"/>
      <c r="AD12" s="593"/>
      <c r="AE12" s="131"/>
      <c r="AF12" s="95"/>
      <c r="AG12" s="88"/>
      <c r="AH12" s="216"/>
      <c r="AI12" s="220"/>
      <c r="AJ12" s="219"/>
      <c r="AK12" s="196"/>
      <c r="AL12" s="196"/>
      <c r="AM12" s="196"/>
      <c r="AN12" s="196"/>
    </row>
    <row r="13" spans="1:49" ht="17.100000000000001" customHeight="1">
      <c r="A13" s="573"/>
      <c r="B13" s="605"/>
      <c r="C13" s="55" t="s">
        <v>208</v>
      </c>
      <c r="D13" s="95" t="s">
        <v>350</v>
      </c>
      <c r="E13" s="88" t="s">
        <v>381</v>
      </c>
      <c r="F13" s="216"/>
      <c r="G13" s="216"/>
      <c r="H13" s="219"/>
      <c r="I13" s="627"/>
      <c r="J13" s="439"/>
      <c r="K13" s="441"/>
      <c r="L13" s="201"/>
      <c r="M13" s="216"/>
      <c r="N13" s="216"/>
      <c r="O13" s="219"/>
      <c r="P13" s="624"/>
      <c r="Q13" s="520"/>
      <c r="R13" s="331"/>
      <c r="S13" s="12"/>
      <c r="T13" s="216"/>
      <c r="U13" s="216"/>
      <c r="V13" s="219"/>
      <c r="W13" s="619"/>
      <c r="X13" s="521"/>
      <c r="Y13" s="46"/>
      <c r="Z13" s="73"/>
      <c r="AA13" s="216"/>
      <c r="AB13" s="216"/>
      <c r="AC13" s="219"/>
      <c r="AD13" s="593"/>
      <c r="AE13" s="131"/>
      <c r="AF13" s="46"/>
      <c r="AG13" s="73"/>
      <c r="AH13" s="216"/>
      <c r="AI13" s="216"/>
      <c r="AJ13" s="219"/>
      <c r="AK13" s="196"/>
      <c r="AL13" s="196"/>
      <c r="AM13" s="196"/>
      <c r="AN13" s="196"/>
    </row>
    <row r="14" spans="1:49" ht="17.100000000000001" customHeight="1">
      <c r="A14" s="573"/>
      <c r="B14" s="574"/>
      <c r="C14" s="132"/>
      <c r="D14" s="133"/>
      <c r="E14" s="133"/>
      <c r="F14" s="216"/>
      <c r="G14" s="222"/>
      <c r="H14" s="219"/>
      <c r="I14" s="627"/>
      <c r="J14" s="439"/>
      <c r="K14" s="441"/>
      <c r="L14" s="201"/>
      <c r="M14" s="216"/>
      <c r="N14" s="222"/>
      <c r="O14" s="219"/>
      <c r="P14" s="624"/>
      <c r="Q14" s="521"/>
      <c r="R14" s="331"/>
      <c r="S14" s="12"/>
      <c r="T14" s="216"/>
      <c r="U14" s="222"/>
      <c r="V14" s="219"/>
      <c r="W14" s="619"/>
      <c r="X14" s="521"/>
      <c r="Y14" s="46"/>
      <c r="Z14" s="73"/>
      <c r="AA14" s="216"/>
      <c r="AB14" s="222"/>
      <c r="AC14" s="219"/>
      <c r="AD14" s="593"/>
      <c r="AE14" s="46"/>
      <c r="AF14" s="46"/>
      <c r="AG14" s="73"/>
      <c r="AH14" s="216"/>
      <c r="AI14" s="222"/>
      <c r="AJ14" s="219"/>
      <c r="AK14" s="196"/>
      <c r="AL14" s="196"/>
      <c r="AM14" s="196"/>
      <c r="AN14" s="196"/>
    </row>
    <row r="15" spans="1:49" ht="17.100000000000001" customHeight="1">
      <c r="A15" s="573"/>
      <c r="B15" s="574"/>
      <c r="C15" s="12"/>
      <c r="D15" s="41"/>
      <c r="E15" s="394"/>
      <c r="F15" s="216"/>
      <c r="G15" s="219"/>
      <c r="H15" s="223"/>
      <c r="I15" s="628"/>
      <c r="J15" s="440"/>
      <c r="K15" s="46"/>
      <c r="L15" s="201"/>
      <c r="M15" s="216"/>
      <c r="N15" s="219"/>
      <c r="O15" s="223"/>
      <c r="P15" s="625"/>
      <c r="Q15" s="521"/>
      <c r="R15" s="331"/>
      <c r="S15" s="12"/>
      <c r="T15" s="216"/>
      <c r="U15" s="227"/>
      <c r="V15" s="223"/>
      <c r="W15" s="619"/>
      <c r="X15" s="521"/>
      <c r="Y15" s="46"/>
      <c r="Z15" s="73"/>
      <c r="AA15" s="216"/>
      <c r="AB15" s="219"/>
      <c r="AC15" s="223"/>
      <c r="AD15" s="593"/>
      <c r="AE15" s="46"/>
      <c r="AF15" s="46"/>
      <c r="AG15" s="73"/>
      <c r="AH15" s="216"/>
      <c r="AI15" s="219"/>
      <c r="AJ15" s="223"/>
      <c r="AK15" s="196"/>
      <c r="AL15" s="196"/>
      <c r="AM15" s="196"/>
      <c r="AN15" s="196"/>
    </row>
    <row r="16" spans="1:49" ht="17.100000000000001" customHeight="1">
      <c r="A16" s="613" t="s">
        <v>9</v>
      </c>
      <c r="B16" s="629" t="str">
        <f>'12月菜單'!F8</f>
        <v>泰式冬粉</v>
      </c>
      <c r="C16" s="98" t="s">
        <v>209</v>
      </c>
      <c r="D16" s="299">
        <f t="shared" ref="D16:D19" si="7">E16/670*1000</f>
        <v>13.432835820895523</v>
      </c>
      <c r="E16" s="99">
        <v>9</v>
      </c>
      <c r="F16" s="499">
        <f>D16/15</f>
        <v>0.89552238805970152</v>
      </c>
      <c r="G16" s="219"/>
      <c r="H16" s="242"/>
      <c r="I16" s="620" t="str">
        <f>'12月菜單'!F9</f>
        <v>玉米滑蛋</v>
      </c>
      <c r="J16" s="86" t="s">
        <v>220</v>
      </c>
      <c r="K16" s="299">
        <f t="shared" ref="K16:K18" si="8">L16/670*1000</f>
        <v>29.850746268656717</v>
      </c>
      <c r="L16" s="211">
        <v>20</v>
      </c>
      <c r="M16" s="224"/>
      <c r="N16" s="219">
        <f>K16/55</f>
        <v>0.54274084124830391</v>
      </c>
      <c r="O16" s="242"/>
      <c r="P16" s="574" t="str">
        <f>'12月菜單'!F10</f>
        <v>紅豆包*1</v>
      </c>
      <c r="Q16" s="56" t="s">
        <v>228</v>
      </c>
      <c r="R16" s="211">
        <v>30</v>
      </c>
      <c r="S16" s="46" t="s">
        <v>182</v>
      </c>
      <c r="T16" s="216">
        <v>1</v>
      </c>
      <c r="U16" s="227"/>
      <c r="V16" s="242"/>
      <c r="W16" s="620" t="str">
        <f>'12月菜單'!F11</f>
        <v>蝦皮黃瓜</v>
      </c>
      <c r="X16" s="55" t="s">
        <v>231</v>
      </c>
      <c r="Y16" s="299">
        <f t="shared" ref="Y16:Y19" si="9">Z16/670*1000</f>
        <v>67.164179104477611</v>
      </c>
      <c r="Z16" s="88">
        <v>45</v>
      </c>
      <c r="AA16" s="250"/>
      <c r="AB16" s="219"/>
      <c r="AC16" s="242">
        <f t="shared" ref="AC16:AC17" si="10">Y16/100</f>
        <v>0.67164179104477606</v>
      </c>
      <c r="AD16" s="604" t="str">
        <f>'12月菜單'!F12</f>
        <v>銀芽炒甜不辣</v>
      </c>
      <c r="AE16" s="91" t="s">
        <v>237</v>
      </c>
      <c r="AF16" s="299">
        <f t="shared" ref="AF16:AF18" si="11">AG16/670*1000</f>
        <v>22.388059701492537</v>
      </c>
      <c r="AG16" s="90">
        <v>15</v>
      </c>
      <c r="AH16" s="366">
        <f>AF16/70</f>
        <v>0.31982942430703626</v>
      </c>
      <c r="AI16" s="219"/>
      <c r="AJ16" s="242"/>
      <c r="AK16" s="196"/>
      <c r="AL16" s="196"/>
      <c r="AM16" s="196"/>
      <c r="AN16" s="196"/>
    </row>
    <row r="17" spans="1:40" ht="17.100000000000001" customHeight="1">
      <c r="A17" s="573"/>
      <c r="B17" s="573"/>
      <c r="C17" s="98" t="s">
        <v>206</v>
      </c>
      <c r="D17" s="299">
        <f t="shared" si="7"/>
        <v>37.31343283582089</v>
      </c>
      <c r="E17" s="99">
        <v>25</v>
      </c>
      <c r="F17" s="224"/>
      <c r="G17" s="219"/>
      <c r="H17" s="242">
        <f t="shared" ref="H17:H18" si="12">D17/100</f>
        <v>0.37313432835820892</v>
      </c>
      <c r="I17" s="621"/>
      <c r="J17" s="86" t="s">
        <v>221</v>
      </c>
      <c r="K17" s="299">
        <f t="shared" si="8"/>
        <v>37.31343283582089</v>
      </c>
      <c r="L17" s="211">
        <v>25</v>
      </c>
      <c r="M17" s="499">
        <f>K17/85</f>
        <v>0.4389815627743634</v>
      </c>
      <c r="N17" s="219"/>
      <c r="O17" s="242"/>
      <c r="P17" s="574"/>
      <c r="Q17" s="56"/>
      <c r="R17" s="211"/>
      <c r="S17" s="46"/>
      <c r="T17" s="250"/>
      <c r="U17" s="227"/>
      <c r="V17" s="242"/>
      <c r="W17" s="621"/>
      <c r="X17" s="55" t="s">
        <v>210</v>
      </c>
      <c r="Y17" s="299">
        <f t="shared" si="9"/>
        <v>7.4626865671641793</v>
      </c>
      <c r="Z17" s="90">
        <v>5</v>
      </c>
      <c r="AA17" s="250"/>
      <c r="AB17" s="219"/>
      <c r="AC17" s="242">
        <f t="shared" si="10"/>
        <v>7.4626865671641798E-2</v>
      </c>
      <c r="AD17" s="604"/>
      <c r="AE17" s="91" t="s">
        <v>238</v>
      </c>
      <c r="AF17" s="299">
        <f t="shared" si="11"/>
        <v>44.776119402985074</v>
      </c>
      <c r="AG17" s="90">
        <v>30</v>
      </c>
      <c r="AH17" s="250"/>
      <c r="AI17" s="219"/>
      <c r="AJ17" s="242">
        <f>AF17/100</f>
        <v>0.44776119402985076</v>
      </c>
      <c r="AK17" s="196"/>
      <c r="AL17" s="196"/>
      <c r="AM17" s="196"/>
      <c r="AN17" s="196"/>
    </row>
    <row r="18" spans="1:40" ht="17.100000000000001" customHeight="1">
      <c r="A18" s="573"/>
      <c r="B18" s="573"/>
      <c r="C18" s="98" t="s">
        <v>210</v>
      </c>
      <c r="D18" s="299">
        <f t="shared" si="7"/>
        <v>4.477611940298508</v>
      </c>
      <c r="E18" s="85">
        <v>3</v>
      </c>
      <c r="F18" s="224"/>
      <c r="G18" s="224"/>
      <c r="H18" s="242">
        <f t="shared" si="12"/>
        <v>4.4776119402985079E-2</v>
      </c>
      <c r="I18" s="621"/>
      <c r="J18" s="86" t="s">
        <v>210</v>
      </c>
      <c r="K18" s="299">
        <f t="shared" si="8"/>
        <v>10.447761194029852</v>
      </c>
      <c r="L18" s="88">
        <v>7</v>
      </c>
      <c r="M18" s="224"/>
      <c r="N18" s="224"/>
      <c r="O18" s="242"/>
      <c r="P18" s="574"/>
      <c r="Q18" s="129"/>
      <c r="R18" s="211"/>
      <c r="S18" s="46"/>
      <c r="T18" s="250"/>
      <c r="U18" s="227"/>
      <c r="V18" s="242"/>
      <c r="W18" s="621"/>
      <c r="X18" s="55" t="s">
        <v>232</v>
      </c>
      <c r="Y18" s="299">
        <f t="shared" si="9"/>
        <v>0.89552238805970152</v>
      </c>
      <c r="Z18" s="90">
        <v>0.6</v>
      </c>
      <c r="AA18" s="224"/>
      <c r="AB18" s="227"/>
      <c r="AC18" s="242"/>
      <c r="AD18" s="606"/>
      <c r="AE18" s="91" t="s">
        <v>239</v>
      </c>
      <c r="AF18" s="299">
        <f t="shared" si="11"/>
        <v>2.9850746268656718</v>
      </c>
      <c r="AG18" s="90">
        <v>2</v>
      </c>
      <c r="AH18" s="224"/>
      <c r="AI18" s="224"/>
      <c r="AJ18" s="242">
        <f>AF18/100</f>
        <v>2.9850746268656719E-2</v>
      </c>
      <c r="AK18" s="196"/>
      <c r="AL18" s="196"/>
      <c r="AM18" s="196"/>
      <c r="AN18" s="196"/>
    </row>
    <row r="19" spans="1:40" ht="17.100000000000001" customHeight="1">
      <c r="A19" s="573"/>
      <c r="B19" s="573"/>
      <c r="C19" s="98" t="s">
        <v>211</v>
      </c>
      <c r="D19" s="299">
        <f t="shared" si="7"/>
        <v>4.477611940298508</v>
      </c>
      <c r="E19" s="85">
        <v>3</v>
      </c>
      <c r="F19" s="219"/>
      <c r="G19" s="219">
        <f>D19/15</f>
        <v>0.29850746268656719</v>
      </c>
      <c r="H19" s="242"/>
      <c r="I19" s="621"/>
      <c r="J19" s="86"/>
      <c r="K19" s="299"/>
      <c r="L19" s="88"/>
      <c r="M19" s="224"/>
      <c r="N19" s="225"/>
      <c r="O19" s="242"/>
      <c r="P19" s="574"/>
      <c r="Q19" s="131"/>
      <c r="R19" s="211"/>
      <c r="S19" s="46"/>
      <c r="T19" s="216"/>
      <c r="U19" s="333"/>
      <c r="V19" s="242">
        <f t="shared" ref="V19:V20" si="13">R19/100</f>
        <v>0</v>
      </c>
      <c r="W19" s="621"/>
      <c r="X19" s="208" t="s">
        <v>211</v>
      </c>
      <c r="Y19" s="299">
        <f t="shared" si="9"/>
        <v>8.9552238805970159</v>
      </c>
      <c r="Z19" s="526">
        <v>6</v>
      </c>
      <c r="AA19" s="224"/>
      <c r="AB19" s="219">
        <f>Y19/35</f>
        <v>0.25586353944562901</v>
      </c>
      <c r="AC19" s="242"/>
      <c r="AD19" s="604"/>
      <c r="AE19" s="86"/>
      <c r="AF19" s="211"/>
      <c r="AG19" s="90"/>
      <c r="AH19" s="224"/>
      <c r="AI19" s="225"/>
      <c r="AJ19" s="242"/>
    </row>
    <row r="20" spans="1:40" ht="17.100000000000001" customHeight="1">
      <c r="A20" s="573"/>
      <c r="B20" s="573"/>
      <c r="C20" s="131"/>
      <c r="D20" s="211"/>
      <c r="E20" s="41"/>
      <c r="F20" s="216"/>
      <c r="G20" s="217"/>
      <c r="H20" s="242"/>
      <c r="I20" s="621"/>
      <c r="J20" s="47"/>
      <c r="K20" s="50"/>
      <c r="L20" s="201"/>
      <c r="M20" s="216"/>
      <c r="N20" s="217"/>
      <c r="O20" s="242"/>
      <c r="P20" s="574"/>
      <c r="Q20" s="131"/>
      <c r="R20" s="211"/>
      <c r="S20" s="41"/>
      <c r="T20" s="216"/>
      <c r="U20" s="217"/>
      <c r="V20" s="242">
        <f t="shared" si="13"/>
        <v>0</v>
      </c>
      <c r="W20" s="621"/>
      <c r="X20" s="208"/>
      <c r="Y20" s="50"/>
      <c r="Z20" s="73"/>
      <c r="AA20" s="216"/>
      <c r="AB20" s="217"/>
      <c r="AC20" s="242"/>
      <c r="AD20" s="604"/>
      <c r="AE20" s="86"/>
      <c r="AF20" s="211"/>
      <c r="AG20" s="88"/>
      <c r="AH20" s="224"/>
      <c r="AI20" s="225"/>
      <c r="AJ20" s="242"/>
    </row>
    <row r="21" spans="1:40" ht="17.100000000000001" customHeight="1">
      <c r="A21" s="573"/>
      <c r="B21" s="573"/>
      <c r="C21" s="131"/>
      <c r="D21" s="46"/>
      <c r="E21" s="41"/>
      <c r="F21" s="226"/>
      <c r="G21" s="216"/>
      <c r="H21" s="242"/>
      <c r="I21" s="622"/>
      <c r="J21" s="92"/>
      <c r="K21" s="92"/>
      <c r="L21" s="201"/>
      <c r="M21" s="226"/>
      <c r="N21" s="216"/>
      <c r="O21" s="242"/>
      <c r="P21" s="574"/>
      <c r="Q21" s="331"/>
      <c r="R21" s="331"/>
      <c r="S21" s="331"/>
      <c r="T21" s="226"/>
      <c r="U21" s="216"/>
      <c r="V21" s="242"/>
      <c r="W21" s="622"/>
      <c r="X21" s="92"/>
      <c r="Y21" s="92"/>
      <c r="Z21" s="73"/>
      <c r="AA21" s="226"/>
      <c r="AB21" s="216"/>
      <c r="AC21" s="242"/>
      <c r="AD21" s="604"/>
      <c r="AE21" s="92"/>
      <c r="AF21" s="92"/>
      <c r="AG21" s="73"/>
      <c r="AH21" s="226"/>
      <c r="AI21" s="216"/>
      <c r="AJ21" s="242"/>
    </row>
    <row r="22" spans="1:40" ht="17.100000000000001" customHeight="1">
      <c r="A22" s="613" t="s">
        <v>31</v>
      </c>
      <c r="B22" s="574" t="s">
        <v>28</v>
      </c>
      <c r="C22" s="78" t="s">
        <v>212</v>
      </c>
      <c r="D22" s="299">
        <f t="shared" ref="D22:D23" si="14">E22/670*1000</f>
        <v>74.626865671641781</v>
      </c>
      <c r="E22" s="90">
        <v>50</v>
      </c>
      <c r="F22" s="217"/>
      <c r="G22" s="217"/>
      <c r="H22" s="242">
        <f t="shared" ref="H22" si="15">D22/100</f>
        <v>0.74626865671641784</v>
      </c>
      <c r="I22" s="575" t="s">
        <v>28</v>
      </c>
      <c r="J22" s="78" t="s">
        <v>222</v>
      </c>
      <c r="K22" s="299">
        <f t="shared" ref="K22" si="16">L22/670*1000</f>
        <v>74.626865671641781</v>
      </c>
      <c r="L22" s="88">
        <v>50</v>
      </c>
      <c r="M22" s="217"/>
      <c r="N22" s="217"/>
      <c r="O22" s="242">
        <f t="shared" ref="O22" si="17">K22/100</f>
        <v>0.74626865671641784</v>
      </c>
      <c r="P22" s="574"/>
      <c r="Q22" s="78"/>
      <c r="R22" s="126"/>
      <c r="S22" s="90"/>
      <c r="T22" s="217"/>
      <c r="U22" s="217"/>
      <c r="V22" s="242"/>
      <c r="W22" s="574" t="s">
        <v>28</v>
      </c>
      <c r="X22" s="78" t="s">
        <v>233</v>
      </c>
      <c r="Y22" s="299">
        <f t="shared" ref="Y22" si="18">Z22/670*1000</f>
        <v>74.626865671641781</v>
      </c>
      <c r="Z22" s="90">
        <v>50</v>
      </c>
      <c r="AA22" s="217"/>
      <c r="AB22" s="217"/>
      <c r="AC22" s="242">
        <f t="shared" ref="AC22" si="19">Y22/100</f>
        <v>0.74626865671641784</v>
      </c>
      <c r="AD22" s="574" t="s">
        <v>28</v>
      </c>
      <c r="AE22" s="79" t="s">
        <v>32</v>
      </c>
      <c r="AF22" s="299">
        <f t="shared" ref="AF22" si="20">AG22/670*1000</f>
        <v>74.626865671641781</v>
      </c>
      <c r="AG22" s="12">
        <v>50</v>
      </c>
      <c r="AH22" s="217"/>
      <c r="AI22" s="217"/>
      <c r="AJ22" s="242">
        <f t="shared" ref="AJ22" si="21">AF22/100</f>
        <v>0.74626865671641784</v>
      </c>
    </row>
    <row r="23" spans="1:40" ht="17.100000000000001" customHeight="1">
      <c r="A23" s="573"/>
      <c r="B23" s="574"/>
      <c r="C23" s="390" t="s">
        <v>421</v>
      </c>
      <c r="D23" s="299">
        <f t="shared" si="14"/>
        <v>2.9850746268656718</v>
      </c>
      <c r="E23" s="522">
        <v>2</v>
      </c>
      <c r="F23" s="217"/>
      <c r="G23" s="217"/>
      <c r="H23" s="242"/>
      <c r="I23" s="576"/>
      <c r="J23" s="411" t="s">
        <v>223</v>
      </c>
      <c r="K23" s="322" t="s">
        <v>350</v>
      </c>
      <c r="L23" s="484">
        <v>0.2</v>
      </c>
      <c r="M23" s="276"/>
      <c r="N23" s="276"/>
      <c r="O23" s="277"/>
      <c r="P23" s="574"/>
      <c r="Q23" s="18"/>
      <c r="R23" s="316"/>
      <c r="S23" s="67"/>
      <c r="T23" s="217"/>
      <c r="U23" s="217"/>
      <c r="V23" s="242"/>
      <c r="W23" s="574"/>
      <c r="X23" s="142" t="s">
        <v>234</v>
      </c>
      <c r="Y23" s="44"/>
      <c r="Z23" s="9" t="s">
        <v>371</v>
      </c>
      <c r="AA23" s="217"/>
      <c r="AB23" s="217"/>
      <c r="AC23" s="242"/>
      <c r="AD23" s="574"/>
      <c r="AE23" s="18"/>
      <c r="AF23" s="44"/>
      <c r="AG23" s="31"/>
      <c r="AH23" s="217"/>
      <c r="AI23" s="217"/>
      <c r="AJ23" s="242"/>
    </row>
    <row r="24" spans="1:40" ht="17.100000000000001" customHeight="1">
      <c r="A24" s="573"/>
      <c r="B24" s="574"/>
      <c r="C24" s="142"/>
      <c r="D24" s="211"/>
      <c r="E24" s="63"/>
      <c r="F24" s="227"/>
      <c r="G24" s="228"/>
      <c r="H24" s="226"/>
      <c r="I24" s="616"/>
      <c r="J24" s="119"/>
      <c r="K24" s="299"/>
      <c r="L24" s="12"/>
      <c r="M24" s="273"/>
      <c r="N24" s="219"/>
      <c r="O24" s="242"/>
      <c r="P24" s="605"/>
      <c r="Q24" s="313"/>
      <c r="R24" s="314"/>
      <c r="S24" s="315"/>
      <c r="T24" s="318"/>
      <c r="U24" s="319"/>
      <c r="V24" s="226"/>
      <c r="W24" s="574"/>
      <c r="X24" s="284"/>
      <c r="Y24" s="123"/>
      <c r="Z24" s="285"/>
      <c r="AA24" s="227"/>
      <c r="AB24" s="228"/>
      <c r="AC24" s="226"/>
      <c r="AD24" s="574"/>
      <c r="AE24" s="142"/>
      <c r="AF24" s="9"/>
      <c r="AG24" s="44"/>
      <c r="AH24" s="227"/>
      <c r="AI24" s="228"/>
      <c r="AJ24" s="226"/>
    </row>
    <row r="25" spans="1:40" ht="17.100000000000001" customHeight="1">
      <c r="A25" s="572" t="s">
        <v>10</v>
      </c>
      <c r="B25" s="574" t="str">
        <f>'12月菜單'!H8</f>
        <v>紫菜豆腐湯</v>
      </c>
      <c r="C25" s="100" t="s">
        <v>213</v>
      </c>
      <c r="D25" s="299">
        <f t="shared" ref="D25" si="22">E25/670*1000</f>
        <v>22.388059701492537</v>
      </c>
      <c r="E25" s="88">
        <v>15</v>
      </c>
      <c r="F25" s="229"/>
      <c r="G25" s="219">
        <f>D25/80</f>
        <v>0.27985074626865669</v>
      </c>
      <c r="H25" s="242"/>
      <c r="I25" s="614" t="str">
        <f>'12月菜單'!H9</f>
        <v>味噌蔬菜湯</v>
      </c>
      <c r="J25" s="86" t="s">
        <v>224</v>
      </c>
      <c r="K25" s="299">
        <f t="shared" ref="K25:K27" si="23">L25/670*1000</f>
        <v>29.850746268656717</v>
      </c>
      <c r="L25" s="211">
        <v>20</v>
      </c>
      <c r="M25" s="283"/>
      <c r="N25" s="219"/>
      <c r="O25" s="242">
        <f t="shared" ref="O25:O27" si="24">K25/100</f>
        <v>0.29850746268656719</v>
      </c>
      <c r="P25" s="617" t="str">
        <f>'12月菜單'!H10</f>
        <v>南瓜濃湯</v>
      </c>
      <c r="Q25" s="380" t="s">
        <v>220</v>
      </c>
      <c r="R25" s="299">
        <f t="shared" ref="R25:R28" si="25">S25/670*1000</f>
        <v>11.940298507462687</v>
      </c>
      <c r="S25" s="102">
        <v>8</v>
      </c>
      <c r="T25" s="226"/>
      <c r="U25" s="227">
        <f>R25/55</f>
        <v>0.21709633649932158</v>
      </c>
      <c r="V25" s="242"/>
      <c r="W25" s="605" t="str">
        <f>'12月菜單'!H11</f>
        <v>白菜魚丸湯</v>
      </c>
      <c r="X25" s="406" t="s">
        <v>344</v>
      </c>
      <c r="Y25" s="299">
        <f t="shared" ref="Y25:Y27" si="26">Z25/670*1000</f>
        <v>13.432835820895523</v>
      </c>
      <c r="Z25" s="511">
        <v>9</v>
      </c>
      <c r="AA25" s="270"/>
      <c r="AB25" s="227">
        <f>Y25/50</f>
        <v>0.26865671641791045</v>
      </c>
      <c r="AC25" s="242"/>
      <c r="AD25" s="574" t="str">
        <f>'12月菜單'!H12</f>
        <v>冬瓜油腐湯</v>
      </c>
      <c r="AE25" s="380" t="s">
        <v>240</v>
      </c>
      <c r="AF25" s="299">
        <f t="shared" ref="AF25:AF26" si="27">AG25/670*1000</f>
        <v>10.447761194029852</v>
      </c>
      <c r="AG25" s="88">
        <v>7</v>
      </c>
      <c r="AH25" s="250"/>
      <c r="AI25" s="219">
        <f>AF25/55</f>
        <v>0.1899592944369064</v>
      </c>
      <c r="AJ25" s="242"/>
    </row>
    <row r="26" spans="1:40" ht="17.100000000000001" customHeight="1">
      <c r="A26" s="572"/>
      <c r="B26" s="574"/>
      <c r="C26" s="93" t="s">
        <v>214</v>
      </c>
      <c r="D26" s="211">
        <f t="shared" ref="D26" si="28">E26/690*1000</f>
        <v>2.8985507246376812</v>
      </c>
      <c r="E26" s="90">
        <v>2</v>
      </c>
      <c r="F26" s="250"/>
      <c r="G26" s="219"/>
      <c r="H26" s="242"/>
      <c r="I26" s="615"/>
      <c r="J26" s="119" t="s">
        <v>225</v>
      </c>
      <c r="K26" s="299">
        <f t="shared" si="23"/>
        <v>5.9701492537313436</v>
      </c>
      <c r="L26" s="211">
        <v>4</v>
      </c>
      <c r="M26" s="283"/>
      <c r="N26" s="219"/>
      <c r="O26" s="242">
        <f t="shared" si="24"/>
        <v>5.9701492537313439E-2</v>
      </c>
      <c r="P26" s="618"/>
      <c r="Q26" s="55" t="s">
        <v>229</v>
      </c>
      <c r="R26" s="299">
        <f t="shared" si="25"/>
        <v>22.388059701492537</v>
      </c>
      <c r="S26" s="103">
        <v>15</v>
      </c>
      <c r="T26" s="499">
        <f>R26/85</f>
        <v>0.26338893766461807</v>
      </c>
      <c r="U26" s="219"/>
      <c r="V26" s="242"/>
      <c r="W26" s="605"/>
      <c r="X26" s="55" t="s">
        <v>352</v>
      </c>
      <c r="Y26" s="299">
        <f t="shared" si="26"/>
        <v>22.388059701492537</v>
      </c>
      <c r="Z26" s="83">
        <v>15</v>
      </c>
      <c r="AA26" s="250"/>
      <c r="AB26" s="227"/>
      <c r="AC26" s="242">
        <f t="shared" ref="AC26:AC27" si="29">Y26/100</f>
        <v>0.22388059701492538</v>
      </c>
      <c r="AD26" s="574"/>
      <c r="AE26" s="86" t="s">
        <v>241</v>
      </c>
      <c r="AF26" s="299">
        <f t="shared" si="27"/>
        <v>37.31343283582089</v>
      </c>
      <c r="AG26" s="90">
        <v>25</v>
      </c>
      <c r="AH26" s="250"/>
      <c r="AI26" s="216"/>
      <c r="AJ26" s="242">
        <f t="shared" ref="AJ26" si="30">AF26/100</f>
        <v>0.37313432835820892</v>
      </c>
    </row>
    <row r="27" spans="1:40" ht="17.100000000000001" customHeight="1">
      <c r="A27" s="572"/>
      <c r="B27" s="574"/>
      <c r="C27" s="409"/>
      <c r="D27" s="211"/>
      <c r="E27" s="90"/>
      <c r="F27" s="250"/>
      <c r="G27" s="219"/>
      <c r="H27" s="242"/>
      <c r="I27" s="615"/>
      <c r="J27" s="56" t="s">
        <v>210</v>
      </c>
      <c r="K27" s="299">
        <f t="shared" si="23"/>
        <v>4.477611940298508</v>
      </c>
      <c r="L27" s="394">
        <v>3</v>
      </c>
      <c r="M27" s="283"/>
      <c r="N27" s="219"/>
      <c r="O27" s="242">
        <f t="shared" si="24"/>
        <v>4.4776119402985079E-2</v>
      </c>
      <c r="P27" s="618"/>
      <c r="Q27" s="86" t="s">
        <v>230</v>
      </c>
      <c r="R27" s="299">
        <f t="shared" si="25"/>
        <v>26.865671641791046</v>
      </c>
      <c r="S27" s="90">
        <v>18</v>
      </c>
      <c r="T27" s="499">
        <f>R27/90</f>
        <v>0.29850746268656719</v>
      </c>
      <c r="U27" s="219"/>
      <c r="V27" s="242"/>
      <c r="W27" s="605"/>
      <c r="X27" s="406" t="s">
        <v>332</v>
      </c>
      <c r="Y27" s="299">
        <f t="shared" si="26"/>
        <v>5.9701492537313436</v>
      </c>
      <c r="Z27" s="280">
        <v>4</v>
      </c>
      <c r="AA27" s="272"/>
      <c r="AB27" s="227"/>
      <c r="AC27" s="242">
        <f t="shared" si="29"/>
        <v>5.9701492537313439E-2</v>
      </c>
      <c r="AD27" s="574"/>
      <c r="AE27" s="86" t="s">
        <v>242</v>
      </c>
      <c r="AF27" s="311" t="s">
        <v>302</v>
      </c>
      <c r="AG27" s="90" t="s">
        <v>379</v>
      </c>
      <c r="AH27" s="217"/>
      <c r="AI27" s="219"/>
      <c r="AJ27" s="242"/>
    </row>
    <row r="28" spans="1:40" ht="17.100000000000001" customHeight="1">
      <c r="A28" s="572"/>
      <c r="B28" s="574"/>
      <c r="C28" s="101"/>
      <c r="D28" s="211"/>
      <c r="E28" s="88"/>
      <c r="F28" s="219"/>
      <c r="G28" s="219"/>
      <c r="H28" s="242"/>
      <c r="I28" s="615"/>
      <c r="J28" s="80" t="s">
        <v>226</v>
      </c>
      <c r="K28" s="211" t="s">
        <v>350</v>
      </c>
      <c r="L28" s="394">
        <v>0.6</v>
      </c>
      <c r="M28" s="283"/>
      <c r="N28" s="219"/>
      <c r="O28" s="242"/>
      <c r="P28" s="618"/>
      <c r="Q28" s="54" t="s">
        <v>210</v>
      </c>
      <c r="R28" s="299">
        <f t="shared" si="25"/>
        <v>11.940298507462687</v>
      </c>
      <c r="S28" s="88">
        <v>8</v>
      </c>
      <c r="T28" s="219"/>
      <c r="U28" s="228"/>
      <c r="V28" s="242">
        <f t="shared" ref="V28" si="31">R28/100</f>
        <v>0.11940298507462688</v>
      </c>
      <c r="W28" s="605"/>
      <c r="X28" s="56" t="s">
        <v>385</v>
      </c>
      <c r="Y28" s="211" t="s">
        <v>386</v>
      </c>
      <c r="Z28" s="394" t="s">
        <v>384</v>
      </c>
      <c r="AA28" s="283"/>
      <c r="AB28" s="219"/>
      <c r="AC28" s="242"/>
      <c r="AD28" s="574"/>
      <c r="AE28" s="393"/>
      <c r="AF28" s="393"/>
      <c r="AG28" s="393"/>
      <c r="AH28" s="219"/>
      <c r="AI28" s="230"/>
      <c r="AJ28" s="242"/>
    </row>
    <row r="29" spans="1:40" ht="17.100000000000001" customHeight="1">
      <c r="A29" s="572"/>
      <c r="B29" s="574"/>
      <c r="C29" s="295" t="s">
        <v>44</v>
      </c>
      <c r="D29" s="296"/>
      <c r="E29" s="298">
        <v>0.5</v>
      </c>
      <c r="F29" s="219"/>
      <c r="G29" s="216"/>
      <c r="H29" s="242"/>
      <c r="I29" s="616"/>
      <c r="J29" s="56" t="s">
        <v>227</v>
      </c>
      <c r="K29" s="299" t="s">
        <v>350</v>
      </c>
      <c r="L29" s="394" t="s">
        <v>388</v>
      </c>
      <c r="M29" s="273"/>
      <c r="N29" s="219"/>
      <c r="O29" s="242"/>
      <c r="P29" s="582"/>
      <c r="Q29" s="295" t="s">
        <v>44</v>
      </c>
      <c r="R29" s="296"/>
      <c r="S29" s="298">
        <v>0.4</v>
      </c>
      <c r="T29" s="219"/>
      <c r="U29" s="226"/>
      <c r="V29" s="242"/>
      <c r="W29" s="605"/>
      <c r="X29" s="295" t="s">
        <v>44</v>
      </c>
      <c r="Y29" s="296"/>
      <c r="Z29" s="298">
        <v>0.8</v>
      </c>
      <c r="AA29" s="273"/>
      <c r="AB29" s="219"/>
      <c r="AC29" s="242"/>
      <c r="AD29" s="574"/>
      <c r="AE29" s="295" t="s">
        <v>44</v>
      </c>
      <c r="AF29" s="296"/>
      <c r="AG29" s="298">
        <v>0.8</v>
      </c>
      <c r="AH29" s="219"/>
      <c r="AI29" s="216"/>
      <c r="AJ29" s="242"/>
    </row>
    <row r="30" spans="1:40" ht="16.2">
      <c r="A30" s="572" t="s">
        <v>2</v>
      </c>
      <c r="B30" s="573"/>
      <c r="C30" s="12"/>
      <c r="D30" s="73"/>
      <c r="E30" s="73"/>
      <c r="F30" s="219"/>
      <c r="G30" s="231"/>
      <c r="H30" s="231"/>
      <c r="I30" s="201" t="s">
        <v>2</v>
      </c>
      <c r="J30" s="295" t="s">
        <v>44</v>
      </c>
      <c r="K30" s="296"/>
      <c r="L30" s="298">
        <v>0.8</v>
      </c>
      <c r="M30" s="278"/>
      <c r="N30" s="279"/>
      <c r="O30" s="279"/>
      <c r="P30" s="73" t="s">
        <v>74</v>
      </c>
      <c r="Q30" s="274" t="s">
        <v>36</v>
      </c>
      <c r="R30" s="275"/>
      <c r="S30" s="291" t="s">
        <v>378</v>
      </c>
      <c r="T30" s="219"/>
      <c r="U30" s="231"/>
      <c r="V30" s="231"/>
      <c r="W30" s="57" t="s">
        <v>2</v>
      </c>
      <c r="X30" s="56"/>
      <c r="Y30" s="299"/>
      <c r="Z30" s="336"/>
      <c r="AA30" s="273"/>
      <c r="AB30" s="216"/>
      <c r="AC30" s="242"/>
      <c r="AD30" s="73" t="s">
        <v>2</v>
      </c>
      <c r="AE30" s="12"/>
      <c r="AF30" s="12"/>
      <c r="AG30" s="73"/>
      <c r="AH30" s="219"/>
      <c r="AI30" s="231"/>
      <c r="AJ30" s="231"/>
    </row>
    <row r="31" spans="1:40" ht="16.2">
      <c r="A31" s="125" t="s">
        <v>11</v>
      </c>
      <c r="B31" s="125" t="s">
        <v>11</v>
      </c>
      <c r="C31" s="125"/>
      <c r="D31" s="1"/>
      <c r="E31" s="125"/>
      <c r="F31" s="232"/>
      <c r="G31" s="232"/>
      <c r="H31" s="243"/>
      <c r="I31" s="200" t="s">
        <v>11</v>
      </c>
      <c r="J31" s="200"/>
      <c r="K31" s="1"/>
      <c r="L31" s="125"/>
      <c r="M31" s="232"/>
      <c r="N31" s="232"/>
      <c r="O31" s="243"/>
      <c r="P31" s="43" t="s">
        <v>11</v>
      </c>
      <c r="Q31" s="43"/>
      <c r="R31" s="7"/>
      <c r="S31" s="43"/>
      <c r="T31" s="232"/>
      <c r="U31" s="232"/>
      <c r="V31" s="243"/>
      <c r="W31" s="43" t="s">
        <v>11</v>
      </c>
      <c r="X31" s="335"/>
      <c r="Y31" s="299"/>
      <c r="Z31" s="336"/>
      <c r="AA31" s="232"/>
      <c r="AB31" s="232"/>
      <c r="AC31" s="243"/>
      <c r="AD31" s="43" t="s">
        <v>11</v>
      </c>
      <c r="AE31" s="9"/>
      <c r="AF31" s="9"/>
      <c r="AG31" s="44"/>
      <c r="AH31" s="232"/>
      <c r="AI31" s="232"/>
      <c r="AJ31" s="243"/>
    </row>
    <row r="32" spans="1:40" ht="16.649999999999999" customHeight="1">
      <c r="A32" s="607" t="s">
        <v>12</v>
      </c>
      <c r="B32" s="610" t="s">
        <v>13</v>
      </c>
      <c r="C32" s="610"/>
      <c r="D32" s="13">
        <v>3</v>
      </c>
      <c r="E32" s="24">
        <f>D32*45</f>
        <v>135</v>
      </c>
      <c r="F32" s="232"/>
      <c r="G32" s="232"/>
      <c r="H32" s="232"/>
      <c r="I32" s="611" t="s">
        <v>13</v>
      </c>
      <c r="J32" s="612"/>
      <c r="K32" s="13">
        <v>3</v>
      </c>
      <c r="L32" s="24">
        <f>K32*45</f>
        <v>135</v>
      </c>
      <c r="M32" s="232"/>
      <c r="N32" s="232"/>
      <c r="O32" s="232"/>
      <c r="P32" s="610" t="s">
        <v>13</v>
      </c>
      <c r="Q32" s="610"/>
      <c r="R32" s="13">
        <v>3</v>
      </c>
      <c r="S32" s="24">
        <f>R32*45</f>
        <v>135</v>
      </c>
      <c r="T32" s="232"/>
      <c r="U32" s="232"/>
      <c r="V32" s="232"/>
      <c r="W32" s="610" t="s">
        <v>13</v>
      </c>
      <c r="X32" s="610"/>
      <c r="Y32" s="13">
        <v>3</v>
      </c>
      <c r="Z32" s="24">
        <f>Y32*45</f>
        <v>135</v>
      </c>
      <c r="AA32" s="232"/>
      <c r="AB32" s="232"/>
      <c r="AC32" s="232"/>
      <c r="AD32" s="610" t="s">
        <v>13</v>
      </c>
      <c r="AE32" s="610"/>
      <c r="AF32" s="13">
        <v>3</v>
      </c>
      <c r="AG32" s="24">
        <f>AF32*45</f>
        <v>135</v>
      </c>
      <c r="AH32" s="232"/>
      <c r="AI32" s="232"/>
      <c r="AJ32" s="232"/>
    </row>
    <row r="33" spans="1:36" ht="16.649999999999999" customHeight="1">
      <c r="A33" s="608"/>
      <c r="B33" s="74" t="s">
        <v>14</v>
      </c>
      <c r="C33" s="74"/>
      <c r="D33" s="240">
        <f>SUM(F5:F29)</f>
        <v>5.3955223880597014</v>
      </c>
      <c r="E33" s="25">
        <f>D33*70</f>
        <v>377.68656716417911</v>
      </c>
      <c r="F33" s="233"/>
      <c r="G33" s="233"/>
      <c r="H33" s="233"/>
      <c r="I33" s="611" t="s">
        <v>14</v>
      </c>
      <c r="J33" s="612"/>
      <c r="K33" s="240">
        <f>SUM(M5:M29)</f>
        <v>4.9389815627743632</v>
      </c>
      <c r="L33" s="25">
        <f>K33*70</f>
        <v>345.7287093942054</v>
      </c>
      <c r="M33" s="233"/>
      <c r="N33" s="233"/>
      <c r="O33" s="233"/>
      <c r="P33" s="610" t="s">
        <v>14</v>
      </c>
      <c r="Q33" s="610"/>
      <c r="R33" s="240">
        <f>SUM(T5:T29)</f>
        <v>6.6952297336845188</v>
      </c>
      <c r="S33" s="25">
        <f>R33*70</f>
        <v>468.66608135791631</v>
      </c>
      <c r="T33" s="233"/>
      <c r="U33" s="233"/>
      <c r="V33" s="233"/>
      <c r="W33" s="610" t="s">
        <v>14</v>
      </c>
      <c r="X33" s="610"/>
      <c r="Y33" s="240">
        <f>SUM(AA5:AA29)</f>
        <v>4.5</v>
      </c>
      <c r="Z33" s="25">
        <f>Y33*70</f>
        <v>315</v>
      </c>
      <c r="AA33" s="233"/>
      <c r="AB33" s="233"/>
      <c r="AC33" s="233"/>
      <c r="AD33" s="610" t="s">
        <v>14</v>
      </c>
      <c r="AE33" s="610"/>
      <c r="AF33" s="240">
        <f>SUM(AH5:AH29)</f>
        <v>4.8198294243070361</v>
      </c>
      <c r="AG33" s="25">
        <f>AF33*70</f>
        <v>337.38805970149252</v>
      </c>
      <c r="AH33" s="233"/>
      <c r="AI33" s="233"/>
      <c r="AJ33" s="233"/>
    </row>
    <row r="34" spans="1:36" ht="16.2">
      <c r="A34" s="608"/>
      <c r="B34" s="74" t="s">
        <v>15</v>
      </c>
      <c r="C34" s="74"/>
      <c r="D34" s="240">
        <f>SUM(G5:G31)</f>
        <v>2.6529850746268662</v>
      </c>
      <c r="E34" s="25">
        <f>D34*75</f>
        <v>198.97388059701495</v>
      </c>
      <c r="F34" s="234"/>
      <c r="G34" s="234"/>
      <c r="H34" s="234"/>
      <c r="I34" s="611" t="s">
        <v>15</v>
      </c>
      <c r="J34" s="612"/>
      <c r="K34" s="240">
        <f>SUM(N5:N31)</f>
        <v>2.9734444659817791</v>
      </c>
      <c r="L34" s="25">
        <f>K34*75</f>
        <v>223.00833494863343</v>
      </c>
      <c r="M34" s="234"/>
      <c r="N34" s="234"/>
      <c r="O34" s="234"/>
      <c r="P34" s="610" t="s">
        <v>15</v>
      </c>
      <c r="Q34" s="610"/>
      <c r="R34" s="240">
        <f>SUM(U5:U31)</f>
        <v>2.3337856173677065</v>
      </c>
      <c r="S34" s="25">
        <f>R34*75</f>
        <v>175.03392130257799</v>
      </c>
      <c r="T34" s="234"/>
      <c r="U34" s="234"/>
      <c r="V34" s="234"/>
      <c r="W34" s="610" t="s">
        <v>15</v>
      </c>
      <c r="X34" s="610"/>
      <c r="Y34" s="240">
        <f>SUM(AB5:AB31)</f>
        <v>2.2689232409381659</v>
      </c>
      <c r="Z34" s="25">
        <f>Y34*75</f>
        <v>170.16924307036246</v>
      </c>
      <c r="AA34" s="234"/>
      <c r="AB34" s="234"/>
      <c r="AC34" s="234"/>
      <c r="AD34" s="610" t="s">
        <v>15</v>
      </c>
      <c r="AE34" s="610"/>
      <c r="AF34" s="240">
        <f>SUM(AI5:AI31)</f>
        <v>2.3647993797247526</v>
      </c>
      <c r="AG34" s="25">
        <f>AF34*75</f>
        <v>177.35995347935645</v>
      </c>
      <c r="AH34" s="234"/>
      <c r="AI34" s="234"/>
      <c r="AJ34" s="234"/>
    </row>
    <row r="35" spans="1:36" ht="16.2">
      <c r="A35" s="608"/>
      <c r="B35" s="74" t="s">
        <v>16</v>
      </c>
      <c r="C35" s="74"/>
      <c r="D35" s="240">
        <f>SUM(H5:H29)</f>
        <v>1.4776119402985075</v>
      </c>
      <c r="E35" s="25">
        <f>D35*25</f>
        <v>36.940298507462686</v>
      </c>
      <c r="F35" s="235"/>
      <c r="G35" s="235"/>
      <c r="H35" s="235"/>
      <c r="I35" s="611" t="s">
        <v>16</v>
      </c>
      <c r="J35" s="612"/>
      <c r="K35" s="240">
        <f>SUM(O5:O29)</f>
        <v>1.1492537313432833</v>
      </c>
      <c r="L35" s="25">
        <f>K35*25</f>
        <v>28.731343283582085</v>
      </c>
      <c r="M35" s="235"/>
      <c r="N35" s="235"/>
      <c r="O35" s="235"/>
      <c r="P35" s="610" t="s">
        <v>16</v>
      </c>
      <c r="Q35" s="610"/>
      <c r="R35" s="240">
        <f>SUM(V5:V29)</f>
        <v>0.73134328358208955</v>
      </c>
      <c r="S35" s="25">
        <f>R35*25</f>
        <v>18.28358208955224</v>
      </c>
      <c r="T35" s="235"/>
      <c r="U35" s="235"/>
      <c r="V35" s="235"/>
      <c r="W35" s="610" t="s">
        <v>16</v>
      </c>
      <c r="X35" s="610"/>
      <c r="Y35" s="240">
        <f>SUM(AC5:AC29)</f>
        <v>2.194029850746269</v>
      </c>
      <c r="Z35" s="25">
        <f>Y35*25</f>
        <v>54.850746268656728</v>
      </c>
      <c r="AA35" s="235"/>
      <c r="AB35" s="235"/>
      <c r="AC35" s="235"/>
      <c r="AD35" s="610" t="s">
        <v>16</v>
      </c>
      <c r="AE35" s="610"/>
      <c r="AF35" s="240">
        <f>SUM(AJ5:AJ29)</f>
        <v>1.8656716417910446</v>
      </c>
      <c r="AG35" s="25">
        <f>AF35*25</f>
        <v>46.641791044776113</v>
      </c>
      <c r="AH35" s="235"/>
      <c r="AI35" s="235"/>
      <c r="AJ35" s="235"/>
    </row>
    <row r="36" spans="1:36" ht="16.2">
      <c r="A36" s="608"/>
      <c r="B36" s="74" t="s">
        <v>17</v>
      </c>
      <c r="C36" s="74"/>
      <c r="D36" s="14">
        <v>0</v>
      </c>
      <c r="E36" s="26">
        <f>D36*60</f>
        <v>0</v>
      </c>
      <c r="F36" s="235"/>
      <c r="G36" s="235"/>
      <c r="H36" s="235"/>
      <c r="I36" s="611" t="s">
        <v>17</v>
      </c>
      <c r="J36" s="612"/>
      <c r="K36" s="14">
        <v>0</v>
      </c>
      <c r="L36" s="26">
        <f>K36*60</f>
        <v>0</v>
      </c>
      <c r="M36" s="235"/>
      <c r="N36" s="235"/>
      <c r="O36" s="235"/>
      <c r="P36" s="610" t="s">
        <v>17</v>
      </c>
      <c r="Q36" s="610"/>
      <c r="R36" s="14">
        <v>1</v>
      </c>
      <c r="S36" s="26">
        <f>R36*60</f>
        <v>60</v>
      </c>
      <c r="T36" s="235"/>
      <c r="U36" s="235"/>
      <c r="V36" s="235"/>
      <c r="W36" s="610" t="s">
        <v>17</v>
      </c>
      <c r="X36" s="610"/>
      <c r="Y36" s="14">
        <v>0</v>
      </c>
      <c r="Z36" s="26">
        <f>Y36*60</f>
        <v>0</v>
      </c>
      <c r="AA36" s="235"/>
      <c r="AB36" s="235"/>
      <c r="AC36" s="235"/>
      <c r="AD36" s="610" t="s">
        <v>17</v>
      </c>
      <c r="AE36" s="610"/>
      <c r="AF36" s="14">
        <v>0</v>
      </c>
      <c r="AG36" s="26">
        <f>AF36*60</f>
        <v>0</v>
      </c>
      <c r="AH36" s="235"/>
      <c r="AI36" s="235"/>
      <c r="AJ36" s="235"/>
    </row>
    <row r="37" spans="1:36" ht="16.2">
      <c r="A37" s="609"/>
      <c r="B37" s="19" t="s">
        <v>19</v>
      </c>
      <c r="C37" s="19"/>
      <c r="D37" s="20">
        <v>0</v>
      </c>
      <c r="E37" s="26">
        <f>D37*120</f>
        <v>0</v>
      </c>
      <c r="F37" s="236"/>
      <c r="G37" s="236"/>
      <c r="H37" s="236"/>
      <c r="I37" s="19" t="s">
        <v>19</v>
      </c>
      <c r="J37" s="19"/>
      <c r="K37" s="20">
        <v>0</v>
      </c>
      <c r="L37" s="26">
        <f>K37*120</f>
        <v>0</v>
      </c>
      <c r="M37" s="236"/>
      <c r="N37" s="236"/>
      <c r="O37" s="236"/>
      <c r="P37" s="19" t="s">
        <v>19</v>
      </c>
      <c r="Q37" s="19"/>
      <c r="R37" s="20">
        <v>0</v>
      </c>
      <c r="S37" s="26">
        <f>R37*120</f>
        <v>0</v>
      </c>
      <c r="T37" s="236"/>
      <c r="U37" s="236"/>
      <c r="V37" s="236"/>
      <c r="W37" s="19" t="s">
        <v>19</v>
      </c>
      <c r="X37" s="19"/>
      <c r="Y37" s="20">
        <v>0</v>
      </c>
      <c r="Z37" s="26">
        <f>Y37*120</f>
        <v>0</v>
      </c>
      <c r="AA37" s="236"/>
      <c r="AB37" s="236"/>
      <c r="AC37" s="236"/>
      <c r="AD37" s="19" t="s">
        <v>19</v>
      </c>
      <c r="AE37" s="19"/>
      <c r="AF37" s="20">
        <v>0</v>
      </c>
      <c r="AG37" s="26">
        <f>AF37*120</f>
        <v>0</v>
      </c>
      <c r="AH37" s="236"/>
      <c r="AI37" s="236"/>
      <c r="AJ37" s="236"/>
    </row>
    <row r="38" spans="1:36" s="8" customFormat="1" ht="16.2">
      <c r="A38" s="15"/>
      <c r="B38" s="610" t="s">
        <v>18</v>
      </c>
      <c r="C38" s="610"/>
      <c r="D38" s="16"/>
      <c r="E38" s="26">
        <f>SUM(E32:E37)</f>
        <v>748.60074626865674</v>
      </c>
      <c r="F38" s="236"/>
      <c r="G38" s="236"/>
      <c r="H38" s="236"/>
      <c r="I38" s="611" t="s">
        <v>18</v>
      </c>
      <c r="J38" s="612"/>
      <c r="K38" s="17"/>
      <c r="L38" s="26">
        <f>SUM(L32:L37)</f>
        <v>732.46838762642085</v>
      </c>
      <c r="M38" s="236"/>
      <c r="N38" s="236"/>
      <c r="O38" s="236"/>
      <c r="P38" s="610" t="s">
        <v>18</v>
      </c>
      <c r="Q38" s="610"/>
      <c r="R38" s="17"/>
      <c r="S38" s="26">
        <f>SUM(S32:S37)</f>
        <v>856.98358475004648</v>
      </c>
      <c r="T38" s="236"/>
      <c r="U38" s="236"/>
      <c r="V38" s="236"/>
      <c r="W38" s="610" t="s">
        <v>18</v>
      </c>
      <c r="X38" s="610"/>
      <c r="Y38" s="17"/>
      <c r="Z38" s="26">
        <f>SUM(Z32:Z37)</f>
        <v>675.01998933901916</v>
      </c>
      <c r="AA38" s="236"/>
      <c r="AB38" s="236"/>
      <c r="AC38" s="236"/>
      <c r="AD38" s="610" t="s">
        <v>18</v>
      </c>
      <c r="AE38" s="610"/>
      <c r="AF38" s="17"/>
      <c r="AG38" s="26">
        <f>SUM(AG32:AG37)</f>
        <v>696.38980422562508</v>
      </c>
      <c r="AH38" s="236"/>
      <c r="AI38" s="236"/>
      <c r="AJ38" s="236"/>
    </row>
    <row r="39" spans="1:36" s="42" customFormat="1" ht="16.2">
      <c r="A39" s="570" t="s">
        <v>34</v>
      </c>
      <c r="B39" s="570"/>
      <c r="C39" s="570"/>
      <c r="D39" s="570"/>
      <c r="E39" s="570"/>
      <c r="F39" s="570"/>
      <c r="G39" s="570"/>
      <c r="H39" s="570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  <c r="AG39" s="571"/>
    </row>
    <row r="40" spans="1:36" ht="16.2">
      <c r="A40" s="559" t="s">
        <v>60</v>
      </c>
      <c r="B40" s="560"/>
      <c r="C40" s="560"/>
      <c r="D40" s="560"/>
      <c r="E40" s="560"/>
      <c r="F40" s="560"/>
      <c r="G40" s="561"/>
      <c r="H40" s="561"/>
      <c r="I40" s="561"/>
      <c r="J40" s="561"/>
      <c r="K40" s="561"/>
      <c r="L40" s="561"/>
      <c r="M40" s="239"/>
      <c r="N40" s="239"/>
      <c r="O40" s="239"/>
      <c r="P40" s="104"/>
      <c r="Q40" s="104"/>
      <c r="R40" s="104"/>
      <c r="S40" s="104"/>
      <c r="T40" s="239"/>
      <c r="U40" s="239"/>
      <c r="V40" s="239"/>
      <c r="W40" s="104"/>
      <c r="X40" s="104"/>
      <c r="Y40" s="104"/>
      <c r="Z40" s="104"/>
      <c r="AA40" s="239"/>
      <c r="AB40" s="239"/>
      <c r="AC40" s="239"/>
      <c r="AD40" s="104"/>
      <c r="AE40" s="104"/>
      <c r="AF40" s="104"/>
      <c r="AG40" s="104"/>
      <c r="AH40" s="239"/>
      <c r="AI40" s="239"/>
      <c r="AJ40" s="239"/>
    </row>
    <row r="41" spans="1:36">
      <c r="F41" s="239"/>
      <c r="G41" s="239"/>
      <c r="H41" s="239"/>
      <c r="M41" s="239"/>
      <c r="N41" s="239"/>
      <c r="O41" s="239"/>
      <c r="T41" s="239"/>
      <c r="U41" s="239"/>
      <c r="V41" s="239"/>
      <c r="AA41" s="239"/>
      <c r="AB41" s="239"/>
      <c r="AC41" s="239"/>
      <c r="AH41" s="239"/>
      <c r="AI41" s="239"/>
      <c r="AJ41" s="239"/>
    </row>
    <row r="42" spans="1:36">
      <c r="F42" s="239"/>
      <c r="G42" s="239"/>
      <c r="H42" s="239"/>
      <c r="M42" s="239"/>
      <c r="N42" s="239"/>
      <c r="O42" s="239"/>
      <c r="T42" s="239"/>
      <c r="U42" s="239"/>
      <c r="V42" s="239"/>
      <c r="AA42" s="239"/>
      <c r="AB42" s="239"/>
      <c r="AC42" s="239"/>
      <c r="AH42" s="239"/>
      <c r="AI42" s="239"/>
      <c r="AJ42" s="239"/>
    </row>
    <row r="44" spans="1:36" ht="16.5" customHeight="1"/>
  </sheetData>
  <mergeCells count="68">
    <mergeCell ref="AJ2:AW2"/>
    <mergeCell ref="W5:W7"/>
    <mergeCell ref="W8:W15"/>
    <mergeCell ref="W16:W21"/>
    <mergeCell ref="A8:A15"/>
    <mergeCell ref="A5:A7"/>
    <mergeCell ref="A16:A21"/>
    <mergeCell ref="I5:I7"/>
    <mergeCell ref="P5:P15"/>
    <mergeCell ref="B8:B15"/>
    <mergeCell ref="I8:I15"/>
    <mergeCell ref="B5:B7"/>
    <mergeCell ref="P16:P21"/>
    <mergeCell ref="B16:B21"/>
    <mergeCell ref="I16:I21"/>
    <mergeCell ref="A1:AG1"/>
    <mergeCell ref="B3:E3"/>
    <mergeCell ref="I3:L3"/>
    <mergeCell ref="P3:S3"/>
    <mergeCell ref="W3:Z3"/>
    <mergeCell ref="AD3:AG3"/>
    <mergeCell ref="A2:B2"/>
    <mergeCell ref="C2:L2"/>
    <mergeCell ref="A22:A24"/>
    <mergeCell ref="A25:A29"/>
    <mergeCell ref="B25:B29"/>
    <mergeCell ref="I25:I29"/>
    <mergeCell ref="P25:P29"/>
    <mergeCell ref="B22:B24"/>
    <mergeCell ref="I22:I24"/>
    <mergeCell ref="P22:P24"/>
    <mergeCell ref="AD32:AE32"/>
    <mergeCell ref="I33:J33"/>
    <mergeCell ref="P33:Q33"/>
    <mergeCell ref="W33:X33"/>
    <mergeCell ref="AD33:AE33"/>
    <mergeCell ref="P32:Q32"/>
    <mergeCell ref="I32:J32"/>
    <mergeCell ref="W32:X32"/>
    <mergeCell ref="B38:C38"/>
    <mergeCell ref="I38:J38"/>
    <mergeCell ref="P38:Q38"/>
    <mergeCell ref="W38:X38"/>
    <mergeCell ref="AD38:AE38"/>
    <mergeCell ref="AD34:AE34"/>
    <mergeCell ref="I35:J35"/>
    <mergeCell ref="P35:Q35"/>
    <mergeCell ref="W35:X35"/>
    <mergeCell ref="AD35:AE35"/>
    <mergeCell ref="P34:Q34"/>
    <mergeCell ref="I34:J34"/>
    <mergeCell ref="W34:X34"/>
    <mergeCell ref="A40:L40"/>
    <mergeCell ref="W22:W24"/>
    <mergeCell ref="W25:W29"/>
    <mergeCell ref="AD5:AD7"/>
    <mergeCell ref="AD8:AD15"/>
    <mergeCell ref="AD16:AD21"/>
    <mergeCell ref="AD22:AD24"/>
    <mergeCell ref="AD25:AD29"/>
    <mergeCell ref="A39:AG39"/>
    <mergeCell ref="A32:A37"/>
    <mergeCell ref="A30:B30"/>
    <mergeCell ref="B32:C32"/>
    <mergeCell ref="AD36:AE36"/>
    <mergeCell ref="P36:Q36"/>
    <mergeCell ref="I36:J36"/>
    <mergeCell ref="W36:X36"/>
  </mergeCells>
  <phoneticPr fontId="10" type="noConversion"/>
  <conditionalFormatting sqref="AE22">
    <cfRule type="containsText" dxfId="40" priority="17" stopIfTrue="1" operator="containsText" text="炸">
      <formula>NOT(ISERROR(SEARCH("炸",AE22)))</formula>
    </cfRule>
  </conditionalFormatting>
  <conditionalFormatting sqref="Z22">
    <cfRule type="containsText" dxfId="39" priority="14" stopIfTrue="1" operator="containsText" text="炸">
      <formula>NOT(ISERROR(SEARCH("炸",Z22)))</formula>
    </cfRule>
  </conditionalFormatting>
  <conditionalFormatting sqref="Q22">
    <cfRule type="containsText" dxfId="38" priority="13" stopIfTrue="1" operator="containsText" text="炸">
      <formula>NOT(ISERROR(SEARCH("炸",Q22)))</formula>
    </cfRule>
  </conditionalFormatting>
  <conditionalFormatting sqref="S22">
    <cfRule type="containsText" dxfId="37" priority="12" stopIfTrue="1" operator="containsText" text="炸">
      <formula>NOT(ISERROR(SEARCH("炸",S22)))</formula>
    </cfRule>
  </conditionalFormatting>
  <conditionalFormatting sqref="Q14">
    <cfRule type="containsText" dxfId="36" priority="9" stopIfTrue="1" operator="containsText" text="炸">
      <formula>NOT(ISERROR(SEARCH("炸",Q14)))</formula>
    </cfRule>
  </conditionalFormatting>
  <conditionalFormatting sqref="Q18">
    <cfRule type="containsText" dxfId="35" priority="7" stopIfTrue="1" operator="containsText" text="炸">
      <formula>NOT(ISERROR(SEARCH("炸",Q18)))</formula>
    </cfRule>
  </conditionalFormatting>
  <conditionalFormatting sqref="C22">
    <cfRule type="containsText" dxfId="34" priority="5" stopIfTrue="1" operator="containsText" text="炸">
      <formula>NOT(ISERROR(SEARCH("炸",C22)))</formula>
    </cfRule>
  </conditionalFormatting>
  <conditionalFormatting sqref="J22">
    <cfRule type="containsText" dxfId="33" priority="4" stopIfTrue="1" operator="containsText" text="炸">
      <formula>NOT(ISERROR(SEARCH("炸",J22)))</formula>
    </cfRule>
  </conditionalFormatting>
  <conditionalFormatting sqref="X22">
    <cfRule type="containsText" dxfId="32" priority="3" stopIfTrue="1" operator="containsText" text="炸">
      <formula>NOT(ISERROR(SEARCH("炸",X22)))</formula>
    </cfRule>
  </conditionalFormatting>
  <conditionalFormatting sqref="L22">
    <cfRule type="containsText" dxfId="31" priority="2" stopIfTrue="1" operator="containsText" text="炸">
      <formula>NOT(ISERROR(SEARCH("炸",L22)))</formula>
    </cfRule>
  </conditionalFormatting>
  <conditionalFormatting sqref="E22">
    <cfRule type="containsText" dxfId="30" priority="1" stopIfTrue="1" operator="containsText" text="炸">
      <formula>NOT(ISERROR(SEARCH("炸",E22)))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80" orientation="landscape" r:id="rId1"/>
  <headerFooter alignWithMargins="0"/>
  <ignoredErrors>
    <ignoredError sqref="K35:L35 L38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2"/>
  <sheetViews>
    <sheetView zoomScale="68" zoomScaleNormal="68" workbookViewId="0">
      <selection activeCell="AQ7" sqref="AQ7"/>
    </sheetView>
  </sheetViews>
  <sheetFormatPr defaultRowHeight="13.8"/>
  <cols>
    <col min="1" max="1" width="4.5" customWidth="1"/>
    <col min="2" max="2" width="5.69921875" customWidth="1"/>
    <col min="3" max="3" width="9.8984375" customWidth="1"/>
    <col min="4" max="4" width="6.59765625" customWidth="1"/>
    <col min="5" max="5" width="7.09765625" customWidth="1"/>
    <col min="6" max="8" width="4.59765625" style="237" hidden="1" customWidth="1"/>
    <col min="9" max="9" width="5.59765625" customWidth="1"/>
    <col min="10" max="10" width="9.8984375" customWidth="1"/>
    <col min="11" max="11" width="7.5" customWidth="1"/>
    <col min="12" max="12" width="8" customWidth="1"/>
    <col min="13" max="15" width="4.59765625" style="376" hidden="1" customWidth="1"/>
    <col min="16" max="16" width="5.59765625" customWidth="1"/>
    <col min="17" max="17" width="10.8984375" customWidth="1"/>
    <col min="18" max="18" width="7.5" customWidth="1"/>
    <col min="19" max="19" width="8.09765625" customWidth="1"/>
    <col min="20" max="22" width="4.59765625" style="237" hidden="1" customWidth="1"/>
    <col min="23" max="23" width="5.59765625" customWidth="1"/>
    <col min="24" max="24" width="10.19921875" customWidth="1"/>
    <col min="25" max="25" width="6.5" customWidth="1"/>
    <col min="26" max="26" width="8.09765625" customWidth="1"/>
    <col min="27" max="29" width="4.59765625" style="237" hidden="1" customWidth="1"/>
    <col min="30" max="30" width="5.09765625" customWidth="1"/>
    <col min="31" max="31" width="10.8984375" customWidth="1"/>
    <col min="32" max="32" width="7.59765625" customWidth="1"/>
    <col min="33" max="33" width="7.09765625" customWidth="1"/>
    <col min="34" max="36" width="4.59765625" style="237" hidden="1" customWidth="1"/>
    <col min="37" max="37" width="11.8984375" customWidth="1"/>
  </cols>
  <sheetData>
    <row r="1" spans="1:40" ht="24.6">
      <c r="A1" s="562" t="s">
        <v>253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3"/>
      <c r="AH1" s="199"/>
      <c r="AI1" s="199"/>
      <c r="AJ1" s="199"/>
    </row>
    <row r="2" spans="1:40" s="52" customFormat="1" ht="24" customHeight="1">
      <c r="A2" s="564" t="s">
        <v>21</v>
      </c>
      <c r="B2" s="564"/>
      <c r="C2" s="565" t="s">
        <v>181</v>
      </c>
      <c r="D2" s="566"/>
      <c r="E2" s="566"/>
      <c r="F2" s="566"/>
      <c r="G2" s="566"/>
      <c r="H2" s="566"/>
      <c r="I2" s="566"/>
      <c r="J2" s="566"/>
      <c r="K2" s="566"/>
      <c r="L2" s="566"/>
      <c r="M2" s="370"/>
      <c r="N2" s="370"/>
      <c r="O2" s="370"/>
      <c r="P2" s="355" t="s">
        <v>84</v>
      </c>
      <c r="Q2" s="355"/>
      <c r="R2" s="45"/>
      <c r="S2" s="355"/>
      <c r="T2" s="213"/>
      <c r="U2" s="213"/>
      <c r="V2" s="213"/>
      <c r="W2" s="355"/>
      <c r="X2" s="70" t="s">
        <v>22</v>
      </c>
      <c r="Y2" s="71"/>
      <c r="Z2" s="70"/>
      <c r="AA2" s="210"/>
      <c r="AB2" s="210"/>
      <c r="AC2" s="210"/>
      <c r="AD2" s="71"/>
      <c r="AE2" s="71"/>
      <c r="AF2" s="70"/>
      <c r="AG2" s="71"/>
      <c r="AH2" s="210"/>
      <c r="AI2" s="210"/>
      <c r="AJ2" s="210"/>
      <c r="AK2" s="294"/>
      <c r="AL2" s="294"/>
      <c r="AM2" s="294"/>
      <c r="AN2" s="294"/>
    </row>
    <row r="3" spans="1:40" ht="16.2">
      <c r="A3" s="72" t="s">
        <v>0</v>
      </c>
      <c r="B3" s="568" t="s">
        <v>256</v>
      </c>
      <c r="C3" s="569"/>
      <c r="D3" s="569"/>
      <c r="E3" s="569"/>
      <c r="F3" s="244"/>
      <c r="G3" s="245"/>
      <c r="H3" s="245"/>
      <c r="I3" s="568" t="s">
        <v>257</v>
      </c>
      <c r="J3" s="569"/>
      <c r="K3" s="569"/>
      <c r="L3" s="569"/>
      <c r="M3" s="245"/>
      <c r="N3" s="245"/>
      <c r="O3" s="245"/>
      <c r="P3" s="639" t="s">
        <v>258</v>
      </c>
      <c r="Q3" s="640"/>
      <c r="R3" s="640"/>
      <c r="S3" s="640"/>
      <c r="T3" s="356"/>
      <c r="U3" s="357"/>
      <c r="V3" s="357"/>
      <c r="W3" s="639" t="s">
        <v>259</v>
      </c>
      <c r="X3" s="640"/>
      <c r="Y3" s="640"/>
      <c r="Z3" s="640"/>
      <c r="AA3" s="356"/>
      <c r="AB3" s="357"/>
      <c r="AC3" s="357"/>
      <c r="AD3" s="572" t="s">
        <v>260</v>
      </c>
      <c r="AE3" s="573"/>
      <c r="AF3" s="573"/>
      <c r="AG3" s="573"/>
      <c r="AH3" s="214"/>
      <c r="AI3" s="215"/>
      <c r="AJ3" s="215"/>
    </row>
    <row r="4" spans="1:40" ht="16.2">
      <c r="A4" s="72" t="s">
        <v>3</v>
      </c>
      <c r="B4" s="10" t="s">
        <v>4</v>
      </c>
      <c r="C4" s="72" t="s">
        <v>5</v>
      </c>
      <c r="D4" s="11" t="s">
        <v>6</v>
      </c>
      <c r="E4" s="10" t="s">
        <v>7</v>
      </c>
      <c r="F4" s="212" t="s">
        <v>41</v>
      </c>
      <c r="G4" s="212" t="s">
        <v>42</v>
      </c>
      <c r="H4" s="241" t="s">
        <v>43</v>
      </c>
      <c r="I4" s="10" t="s">
        <v>4</v>
      </c>
      <c r="J4" s="72" t="s">
        <v>5</v>
      </c>
      <c r="K4" s="11" t="s">
        <v>6</v>
      </c>
      <c r="L4" s="10" t="s">
        <v>7</v>
      </c>
      <c r="M4" s="371" t="s">
        <v>41</v>
      </c>
      <c r="N4" s="371" t="s">
        <v>42</v>
      </c>
      <c r="O4" s="372" t="s">
        <v>43</v>
      </c>
      <c r="P4" s="10" t="s">
        <v>4</v>
      </c>
      <c r="Q4" s="72" t="s">
        <v>5</v>
      </c>
      <c r="R4" s="11" t="s">
        <v>6</v>
      </c>
      <c r="S4" s="10" t="s">
        <v>7</v>
      </c>
      <c r="T4" s="212" t="s">
        <v>41</v>
      </c>
      <c r="U4" s="212" t="s">
        <v>42</v>
      </c>
      <c r="V4" s="241" t="s">
        <v>43</v>
      </c>
      <c r="W4" s="10" t="s">
        <v>4</v>
      </c>
      <c r="X4" s="72" t="s">
        <v>5</v>
      </c>
      <c r="Y4" s="11" t="s">
        <v>6</v>
      </c>
      <c r="Z4" s="10" t="s">
        <v>7</v>
      </c>
      <c r="AA4" s="212" t="s">
        <v>41</v>
      </c>
      <c r="AB4" s="212" t="s">
        <v>42</v>
      </c>
      <c r="AC4" s="241" t="s">
        <v>43</v>
      </c>
      <c r="AD4" s="10" t="s">
        <v>4</v>
      </c>
      <c r="AE4" s="72" t="s">
        <v>5</v>
      </c>
      <c r="AF4" s="11" t="s">
        <v>6</v>
      </c>
      <c r="AG4" s="10" t="s">
        <v>7</v>
      </c>
      <c r="AH4" s="212" t="s">
        <v>41</v>
      </c>
      <c r="AI4" s="212" t="s">
        <v>42</v>
      </c>
      <c r="AJ4" s="241" t="s">
        <v>43</v>
      </c>
    </row>
    <row r="5" spans="1:40" ht="16.649999999999999" customHeight="1">
      <c r="A5" s="613" t="s">
        <v>1</v>
      </c>
      <c r="B5" s="590" t="s">
        <v>75</v>
      </c>
      <c r="C5" s="53" t="s">
        <v>71</v>
      </c>
      <c r="D5" s="41">
        <v>75</v>
      </c>
      <c r="E5" s="41">
        <v>50</v>
      </c>
      <c r="F5" s="247">
        <v>4.5</v>
      </c>
      <c r="G5" s="217"/>
      <c r="H5" s="217"/>
      <c r="I5" s="590" t="s">
        <v>29</v>
      </c>
      <c r="J5" s="53" t="s">
        <v>27</v>
      </c>
      <c r="K5" s="41">
        <v>52</v>
      </c>
      <c r="L5" s="41">
        <v>35</v>
      </c>
      <c r="M5" s="247">
        <v>4.5</v>
      </c>
      <c r="N5" s="217"/>
      <c r="O5" s="217"/>
      <c r="P5" s="641" t="s">
        <v>408</v>
      </c>
      <c r="Q5" s="418" t="s">
        <v>277</v>
      </c>
      <c r="R5" s="299">
        <f>S5/690*1000</f>
        <v>36.231884057971016</v>
      </c>
      <c r="S5" s="123">
        <v>25</v>
      </c>
      <c r="T5" s="250">
        <v>4.5</v>
      </c>
      <c r="U5" s="226"/>
      <c r="V5" s="242"/>
      <c r="W5" s="595" t="s">
        <v>29</v>
      </c>
      <c r="X5" s="53" t="s">
        <v>27</v>
      </c>
      <c r="Y5" s="41">
        <v>52</v>
      </c>
      <c r="Z5" s="41">
        <v>35</v>
      </c>
      <c r="AA5" s="247">
        <v>4.5</v>
      </c>
      <c r="AB5" s="217"/>
      <c r="AC5" s="217"/>
      <c r="AD5" s="590" t="s">
        <v>75</v>
      </c>
      <c r="AE5" s="53" t="s">
        <v>71</v>
      </c>
      <c r="AF5" s="41">
        <v>75</v>
      </c>
      <c r="AG5" s="41">
        <v>50</v>
      </c>
      <c r="AH5" s="247">
        <v>4.5</v>
      </c>
      <c r="AI5" s="217"/>
      <c r="AJ5" s="217"/>
    </row>
    <row r="6" spans="1:40" ht="16.649999999999999" customHeight="1">
      <c r="A6" s="613"/>
      <c r="B6" s="591"/>
      <c r="C6" s="77"/>
      <c r="D6" s="41"/>
      <c r="E6" s="41"/>
      <c r="F6" s="216"/>
      <c r="G6" s="216"/>
      <c r="H6" s="217"/>
      <c r="I6" s="591"/>
      <c r="J6" s="77" t="s">
        <v>30</v>
      </c>
      <c r="K6" s="41">
        <v>22</v>
      </c>
      <c r="L6" s="41">
        <v>15</v>
      </c>
      <c r="M6" s="216"/>
      <c r="N6" s="216"/>
      <c r="O6" s="217"/>
      <c r="P6" s="642"/>
      <c r="Q6" s="419" t="s">
        <v>267</v>
      </c>
      <c r="R6" s="299">
        <f t="shared" ref="R6:R11" si="0">S6/670*1000</f>
        <v>40.298507462686565</v>
      </c>
      <c r="S6" s="508">
        <v>27</v>
      </c>
      <c r="T6" s="216"/>
      <c r="U6" s="219">
        <f>R6/35</f>
        <v>1.1513859275053304</v>
      </c>
      <c r="V6" s="242"/>
      <c r="W6" s="596"/>
      <c r="X6" s="77" t="s">
        <v>30</v>
      </c>
      <c r="Y6" s="41">
        <v>22</v>
      </c>
      <c r="Z6" s="41">
        <v>15</v>
      </c>
      <c r="AA6" s="216"/>
      <c r="AB6" s="216"/>
      <c r="AC6" s="217"/>
      <c r="AD6" s="591"/>
      <c r="AE6" s="77"/>
      <c r="AF6" s="41"/>
      <c r="AG6" s="41"/>
      <c r="AH6" s="216"/>
      <c r="AI6" s="216"/>
      <c r="AJ6" s="217"/>
    </row>
    <row r="7" spans="1:40" ht="16.2">
      <c r="A7" s="613"/>
      <c r="B7" s="592"/>
      <c r="C7" s="44"/>
      <c r="D7" s="41"/>
      <c r="E7" s="41"/>
      <c r="F7" s="216"/>
      <c r="G7" s="218"/>
      <c r="H7" s="217"/>
      <c r="I7" s="592"/>
      <c r="J7" s="77"/>
      <c r="K7" s="41"/>
      <c r="L7" s="41"/>
      <c r="M7" s="216"/>
      <c r="N7" s="218"/>
      <c r="O7" s="217"/>
      <c r="P7" s="642"/>
      <c r="Q7" s="419" t="s">
        <v>220</v>
      </c>
      <c r="R7" s="299">
        <f t="shared" si="0"/>
        <v>26.865671641791046</v>
      </c>
      <c r="S7" s="88">
        <v>18</v>
      </c>
      <c r="T7" s="217"/>
      <c r="U7" s="219">
        <f>R7/55</f>
        <v>0.48846675712347354</v>
      </c>
      <c r="V7" s="242"/>
      <c r="W7" s="597"/>
      <c r="X7" s="69"/>
      <c r="Y7" s="84"/>
      <c r="Z7" s="41"/>
      <c r="AA7" s="216"/>
      <c r="AB7" s="218"/>
      <c r="AC7" s="217"/>
      <c r="AD7" s="592"/>
      <c r="AE7" s="44"/>
      <c r="AF7" s="41"/>
      <c r="AG7" s="41"/>
      <c r="AH7" s="216"/>
      <c r="AI7" s="218"/>
      <c r="AJ7" s="217"/>
      <c r="AK7" s="300"/>
    </row>
    <row r="8" spans="1:40" ht="16.649999999999999" customHeight="1">
      <c r="A8" s="613" t="s">
        <v>8</v>
      </c>
      <c r="B8" s="574" t="str">
        <f>'12月菜單'!E13</f>
        <v>五味醬雞丁</v>
      </c>
      <c r="C8" s="86" t="s">
        <v>203</v>
      </c>
      <c r="D8" s="299">
        <f t="shared" ref="D8:D9" si="1">E8/670*1000</f>
        <v>83.582089552238813</v>
      </c>
      <c r="E8" s="360">
        <v>56</v>
      </c>
      <c r="F8" s="216"/>
      <c r="G8" s="219">
        <f>D8/40*0.85</f>
        <v>1.7761194029850749</v>
      </c>
      <c r="H8" s="219"/>
      <c r="I8" s="574" t="str">
        <f>'12月菜單'!E14</f>
        <v>客家封肉</v>
      </c>
      <c r="J8" s="406" t="s">
        <v>272</v>
      </c>
      <c r="K8" s="299">
        <f t="shared" ref="K8:K10" si="2">L8/670*1000</f>
        <v>76.119402985074615</v>
      </c>
      <c r="L8" s="95">
        <v>51</v>
      </c>
      <c r="M8" s="500"/>
      <c r="N8" s="227">
        <f>K8/35</f>
        <v>2.1748400852878462</v>
      </c>
      <c r="O8" s="227"/>
      <c r="P8" s="642"/>
      <c r="Q8" s="406" t="s">
        <v>235</v>
      </c>
      <c r="R8" s="299">
        <f t="shared" si="0"/>
        <v>17.910447761194032</v>
      </c>
      <c r="S8" s="88">
        <v>12</v>
      </c>
      <c r="T8" s="236"/>
      <c r="U8" s="219"/>
      <c r="V8" s="242">
        <f>R8/100</f>
        <v>0.17910447761194032</v>
      </c>
      <c r="W8" s="598" t="str">
        <f>'12月菜單'!E16</f>
        <v>梅汁雞腿*1</v>
      </c>
      <c r="X8" s="54" t="s">
        <v>281</v>
      </c>
      <c r="Y8" s="211">
        <v>120</v>
      </c>
      <c r="Z8" s="395" t="s">
        <v>383</v>
      </c>
      <c r="AA8" s="216"/>
      <c r="AB8" s="219">
        <f>Y8/40*0.5</f>
        <v>1.5</v>
      </c>
      <c r="AC8" s="219"/>
      <c r="AD8" s="633" t="str">
        <f>'12月菜單'!E17</f>
        <v>咕咾肉</v>
      </c>
      <c r="AE8" s="509" t="s">
        <v>438</v>
      </c>
      <c r="AF8" s="299">
        <f t="shared" ref="AF8:AF10" si="3">AG8/670*1000</f>
        <v>76.119402985074615</v>
      </c>
      <c r="AG8" s="524">
        <v>51</v>
      </c>
      <c r="AH8" s="216"/>
      <c r="AI8" s="219">
        <f>AF8/35</f>
        <v>2.1748400852878462</v>
      </c>
      <c r="AJ8" s="219"/>
      <c r="AK8" s="300"/>
    </row>
    <row r="9" spans="1:40" ht="17.100000000000001" customHeight="1">
      <c r="A9" s="573"/>
      <c r="B9" s="574"/>
      <c r="C9" s="55" t="s">
        <v>261</v>
      </c>
      <c r="D9" s="299">
        <f t="shared" si="1"/>
        <v>26.865671641791046</v>
      </c>
      <c r="E9" s="109">
        <v>18</v>
      </c>
      <c r="F9" s="366">
        <f>D9/85</f>
        <v>0.3160667251975417</v>
      </c>
      <c r="G9" s="219"/>
      <c r="H9" s="242"/>
      <c r="I9" s="574"/>
      <c r="J9" s="406" t="s">
        <v>241</v>
      </c>
      <c r="K9" s="299">
        <f t="shared" si="2"/>
        <v>26.865671641791046</v>
      </c>
      <c r="L9" s="96">
        <v>18</v>
      </c>
      <c r="M9" s="258"/>
      <c r="N9" s="333"/>
      <c r="O9" s="321">
        <f>K9/100</f>
        <v>0.26865671641791045</v>
      </c>
      <c r="P9" s="642"/>
      <c r="Q9" s="406" t="s">
        <v>210</v>
      </c>
      <c r="R9" s="299">
        <f t="shared" si="0"/>
        <v>11.940298507462687</v>
      </c>
      <c r="S9" s="88">
        <v>8</v>
      </c>
      <c r="T9" s="219"/>
      <c r="U9" s="230"/>
      <c r="V9" s="242">
        <f>R9/100</f>
        <v>0.11940298507462688</v>
      </c>
      <c r="W9" s="599"/>
      <c r="X9" s="54" t="s">
        <v>282</v>
      </c>
      <c r="Y9" s="379"/>
      <c r="Z9" s="394" t="s">
        <v>371</v>
      </c>
      <c r="AA9" s="219"/>
      <c r="AB9" s="220"/>
      <c r="AC9" s="219"/>
      <c r="AD9" s="633"/>
      <c r="AE9" s="516" t="s">
        <v>176</v>
      </c>
      <c r="AF9" s="299">
        <f t="shared" si="3"/>
        <v>14.925373134328359</v>
      </c>
      <c r="AG9" s="524">
        <v>10</v>
      </c>
      <c r="AH9" s="366"/>
      <c r="AI9" s="220"/>
      <c r="AJ9" s="219">
        <f t="shared" ref="AJ9:AJ10" si="4">AG9/35</f>
        <v>0.2857142857142857</v>
      </c>
      <c r="AK9" s="300"/>
      <c r="AL9" s="325"/>
    </row>
    <row r="10" spans="1:40" ht="16.2">
      <c r="A10" s="573"/>
      <c r="B10" s="574"/>
      <c r="C10" s="86" t="s">
        <v>262</v>
      </c>
      <c r="D10" s="211" t="s">
        <v>350</v>
      </c>
      <c r="E10" s="109" t="s">
        <v>379</v>
      </c>
      <c r="F10" s="216"/>
      <c r="G10" s="220"/>
      <c r="H10" s="242"/>
      <c r="I10" s="574"/>
      <c r="J10" s="406" t="s">
        <v>273</v>
      </c>
      <c r="K10" s="299">
        <f t="shared" si="2"/>
        <v>14.925373134328359</v>
      </c>
      <c r="L10" s="95">
        <v>10</v>
      </c>
      <c r="M10" s="500"/>
      <c r="N10" s="333"/>
      <c r="O10" s="321">
        <f>K10/100</f>
        <v>0.1492537313432836</v>
      </c>
      <c r="P10" s="642"/>
      <c r="Q10" s="406" t="s">
        <v>278</v>
      </c>
      <c r="R10" s="299">
        <f t="shared" si="0"/>
        <v>4.477611940298508</v>
      </c>
      <c r="S10" s="88">
        <v>3</v>
      </c>
      <c r="T10" s="219"/>
      <c r="U10" s="219">
        <f>R10/50</f>
        <v>8.9552238805970158E-2</v>
      </c>
      <c r="V10" s="242"/>
      <c r="W10" s="599"/>
      <c r="X10" s="54"/>
      <c r="Y10" s="88"/>
      <c r="Z10" s="88"/>
      <c r="AA10" s="216"/>
      <c r="AB10" s="220"/>
      <c r="AC10" s="242"/>
      <c r="AD10" s="633"/>
      <c r="AE10" s="516" t="s">
        <v>185</v>
      </c>
      <c r="AF10" s="299">
        <f t="shared" si="3"/>
        <v>22.388059701492537</v>
      </c>
      <c r="AG10" s="524">
        <v>15</v>
      </c>
      <c r="AH10" s="216"/>
      <c r="AI10" s="220"/>
      <c r="AJ10" s="219">
        <f t="shared" si="4"/>
        <v>0.42857142857142855</v>
      </c>
      <c r="AK10" s="300"/>
      <c r="AL10" s="325"/>
    </row>
    <row r="11" spans="1:40" ht="17.850000000000001" customHeight="1">
      <c r="A11" s="573"/>
      <c r="B11" s="574"/>
      <c r="C11" s="86" t="s">
        <v>263</v>
      </c>
      <c r="D11" s="211" t="s">
        <v>350</v>
      </c>
      <c r="E11" s="109" t="s">
        <v>380</v>
      </c>
      <c r="F11" s="216"/>
      <c r="G11" s="219"/>
      <c r="H11" s="242"/>
      <c r="I11" s="574"/>
      <c r="J11" s="406"/>
      <c r="K11" s="95"/>
      <c r="L11" s="95"/>
      <c r="M11" s="500"/>
      <c r="N11" s="227"/>
      <c r="O11" s="321"/>
      <c r="P11" s="642"/>
      <c r="Q11" s="509" t="s">
        <v>433</v>
      </c>
      <c r="R11" s="299">
        <f t="shared" si="0"/>
        <v>13.432835820895523</v>
      </c>
      <c r="S11" s="141">
        <v>9</v>
      </c>
      <c r="T11" s="219"/>
      <c r="U11" s="219">
        <f>R11/50</f>
        <v>0.26865671641791045</v>
      </c>
      <c r="V11" s="242"/>
      <c r="W11" s="632"/>
      <c r="X11" s="54"/>
      <c r="Y11" s="88"/>
      <c r="Z11" s="88"/>
      <c r="AA11" s="216"/>
      <c r="AB11" s="219"/>
      <c r="AC11" s="242"/>
      <c r="AD11" s="633"/>
      <c r="AE11" s="507" t="s">
        <v>407</v>
      </c>
      <c r="AF11" s="211" t="s">
        <v>431</v>
      </c>
      <c r="AG11" s="524">
        <v>25</v>
      </c>
      <c r="AH11" s="216"/>
      <c r="AI11" s="219"/>
      <c r="AJ11" s="219"/>
      <c r="AK11" s="300"/>
      <c r="AL11" s="325"/>
    </row>
    <row r="12" spans="1:40" ht="16.2">
      <c r="A12" s="573"/>
      <c r="B12" s="574"/>
      <c r="C12" s="86" t="s">
        <v>264</v>
      </c>
      <c r="D12" s="12" t="s">
        <v>350</v>
      </c>
      <c r="E12" s="109" t="s">
        <v>381</v>
      </c>
      <c r="F12" s="216"/>
      <c r="G12" s="220"/>
      <c r="H12" s="219"/>
      <c r="I12" s="574"/>
      <c r="J12" s="460"/>
      <c r="K12" s="89"/>
      <c r="L12" s="460"/>
      <c r="M12" s="500"/>
      <c r="N12" s="333"/>
      <c r="O12" s="227"/>
      <c r="P12" s="643"/>
      <c r="Q12" s="420"/>
      <c r="R12" s="299"/>
      <c r="S12" s="58"/>
      <c r="T12" s="216"/>
      <c r="U12" s="220"/>
      <c r="V12" s="242"/>
      <c r="W12" s="599"/>
      <c r="X12" s="97"/>
      <c r="Y12" s="209"/>
      <c r="Z12" s="88"/>
      <c r="AA12" s="216"/>
      <c r="AB12" s="220"/>
      <c r="AC12" s="219"/>
      <c r="AD12" s="633"/>
      <c r="AE12" s="135"/>
      <c r="AF12" s="343"/>
      <c r="AG12" s="394"/>
      <c r="AH12" s="216"/>
      <c r="AI12" s="220"/>
      <c r="AJ12" s="219"/>
      <c r="AK12" s="300"/>
      <c r="AL12" s="325"/>
    </row>
    <row r="13" spans="1:40" ht="16.2">
      <c r="A13" s="573"/>
      <c r="B13" s="574"/>
      <c r="C13" s="56" t="s">
        <v>265</v>
      </c>
      <c r="D13" s="12" t="s">
        <v>350</v>
      </c>
      <c r="E13" s="57" t="s">
        <v>382</v>
      </c>
      <c r="F13" s="216"/>
      <c r="G13" s="216"/>
      <c r="H13" s="219"/>
      <c r="I13" s="574"/>
      <c r="J13" s="106"/>
      <c r="K13" s="44"/>
      <c r="L13" s="394"/>
      <c r="M13" s="500"/>
      <c r="N13" s="500"/>
      <c r="O13" s="227"/>
      <c r="P13" s="643"/>
      <c r="Q13" s="9"/>
      <c r="R13" s="299"/>
      <c r="S13" s="389"/>
      <c r="T13" s="219"/>
      <c r="U13" s="231"/>
      <c r="V13" s="242"/>
      <c r="W13" s="599"/>
      <c r="X13" s="110"/>
      <c r="Y13" s="280"/>
      <c r="Z13" s="290"/>
      <c r="AA13" s="216"/>
      <c r="AB13" s="216"/>
      <c r="AC13" s="219"/>
      <c r="AD13" s="633"/>
      <c r="AE13" s="354"/>
      <c r="AF13" s="343"/>
      <c r="AG13" s="343"/>
      <c r="AH13" s="216"/>
      <c r="AI13" s="216"/>
      <c r="AJ13" s="219"/>
      <c r="AK13" s="300"/>
      <c r="AL13" s="325"/>
    </row>
    <row r="14" spans="1:40" ht="16.2">
      <c r="A14" s="573"/>
      <c r="B14" s="574"/>
      <c r="C14" s="56" t="s">
        <v>264</v>
      </c>
      <c r="D14" s="12" t="s">
        <v>350</v>
      </c>
      <c r="E14" s="57" t="s">
        <v>381</v>
      </c>
      <c r="F14" s="216"/>
      <c r="G14" s="222"/>
      <c r="H14" s="219"/>
      <c r="I14" s="574"/>
      <c r="J14" s="107"/>
      <c r="K14" s="58"/>
      <c r="L14" s="396"/>
      <c r="M14" s="500"/>
      <c r="N14" s="222"/>
      <c r="O14" s="227"/>
      <c r="P14" s="643"/>
      <c r="Q14" s="12"/>
      <c r="R14" s="389"/>
      <c r="S14" s="12"/>
      <c r="T14" s="216"/>
      <c r="U14" s="222"/>
      <c r="V14" s="219"/>
      <c r="W14" s="599"/>
      <c r="X14" s="29"/>
      <c r="Y14" s="30"/>
      <c r="Z14" s="73"/>
      <c r="AA14" s="216"/>
      <c r="AB14" s="222"/>
      <c r="AC14" s="219"/>
      <c r="AD14" s="633"/>
      <c r="AE14" s="135"/>
      <c r="AF14" s="73"/>
      <c r="AG14" s="73"/>
      <c r="AH14" s="216"/>
      <c r="AI14" s="222"/>
      <c r="AJ14" s="219"/>
      <c r="AK14" s="303"/>
      <c r="AL14" s="325"/>
    </row>
    <row r="15" spans="1:40" ht="16.2">
      <c r="A15" s="573"/>
      <c r="B15" s="574"/>
      <c r="C15" s="56" t="s">
        <v>266</v>
      </c>
      <c r="D15" s="12" t="s">
        <v>350</v>
      </c>
      <c r="E15" s="57" t="s">
        <v>381</v>
      </c>
      <c r="F15" s="216"/>
      <c r="G15" s="219"/>
      <c r="H15" s="223"/>
      <c r="I15" s="574"/>
      <c r="J15" s="105"/>
      <c r="K15" s="12"/>
      <c r="L15" s="394"/>
      <c r="M15" s="500"/>
      <c r="N15" s="227"/>
      <c r="O15" s="227"/>
      <c r="P15" s="644"/>
      <c r="Q15" s="12"/>
      <c r="R15" s="389"/>
      <c r="S15" s="12"/>
      <c r="T15" s="216"/>
      <c r="U15" s="219"/>
      <c r="V15" s="223"/>
      <c r="W15" s="600"/>
      <c r="X15" s="29"/>
      <c r="Y15" s="30"/>
      <c r="Z15" s="73"/>
      <c r="AA15" s="216"/>
      <c r="AB15" s="219"/>
      <c r="AC15" s="223"/>
      <c r="AD15" s="633"/>
      <c r="AE15" s="519"/>
      <c r="AF15" s="73"/>
      <c r="AG15" s="73"/>
      <c r="AH15" s="216"/>
      <c r="AI15" s="219"/>
      <c r="AJ15" s="223"/>
      <c r="AK15" s="304"/>
      <c r="AL15" s="325"/>
    </row>
    <row r="16" spans="1:40" ht="16.649999999999999" customHeight="1">
      <c r="A16" s="613" t="s">
        <v>9</v>
      </c>
      <c r="B16" s="574" t="str">
        <f>'12月菜單'!F13</f>
        <v>肉絲青花</v>
      </c>
      <c r="C16" s="98" t="s">
        <v>267</v>
      </c>
      <c r="D16" s="299">
        <v>6</v>
      </c>
      <c r="E16" s="111">
        <v>6</v>
      </c>
      <c r="F16" s="250"/>
      <c r="G16" s="219">
        <f>D16/35</f>
        <v>0.17142857142857143</v>
      </c>
      <c r="H16" s="242"/>
      <c r="I16" s="645" t="str">
        <f>'12月菜單'!F14</f>
        <v>香菇高麗菜</v>
      </c>
      <c r="J16" s="119" t="s">
        <v>270</v>
      </c>
      <c r="K16" s="299">
        <f t="shared" ref="K16:K19" si="5">L16/670*1000</f>
        <v>7.4626865671641793</v>
      </c>
      <c r="L16" s="96">
        <v>5</v>
      </c>
      <c r="M16" s="500"/>
      <c r="N16" s="227"/>
      <c r="O16" s="321">
        <f>K16/100</f>
        <v>7.4626865671641798E-2</v>
      </c>
      <c r="P16" s="574">
        <f>'12月菜單'!F15</f>
        <v>0</v>
      </c>
      <c r="Q16" s="354"/>
      <c r="R16" s="211"/>
      <c r="S16" s="73"/>
      <c r="T16" s="224"/>
      <c r="U16" s="219"/>
      <c r="V16" s="242"/>
      <c r="W16" s="574" t="str">
        <f>'12月菜單'!F16</f>
        <v>翡翠蒸蛋</v>
      </c>
      <c r="X16" s="55" t="s">
        <v>220</v>
      </c>
      <c r="Y16" s="299">
        <f t="shared" ref="Y16" si="6">Z16/670*1000</f>
        <v>61.194029850746269</v>
      </c>
      <c r="Z16" s="88">
        <v>41</v>
      </c>
      <c r="AA16" s="224"/>
      <c r="AB16" s="219">
        <f>Y16/55</f>
        <v>1.1126187245590231</v>
      </c>
      <c r="AC16" s="219"/>
      <c r="AD16" s="575" t="str">
        <f>'12月菜單'!F17</f>
        <v>針菇海帶絲</v>
      </c>
      <c r="AE16" s="86" t="s">
        <v>225</v>
      </c>
      <c r="AF16" s="299">
        <f t="shared" ref="AF16:AF19" si="7">AG16/670*1000</f>
        <v>11.940298507462687</v>
      </c>
      <c r="AG16" s="90">
        <v>8</v>
      </c>
      <c r="AH16" s="224"/>
      <c r="AI16" s="219"/>
      <c r="AJ16" s="219">
        <f t="shared" ref="AJ16:AJ18" si="8">AG16/35</f>
        <v>0.22857142857142856</v>
      </c>
    </row>
    <row r="17" spans="1:36" ht="16.2">
      <c r="A17" s="573"/>
      <c r="B17" s="574"/>
      <c r="C17" s="98" t="s">
        <v>268</v>
      </c>
      <c r="D17" s="299">
        <f t="shared" ref="D17:D18" si="9">E17/670*1000</f>
        <v>62.686567164179102</v>
      </c>
      <c r="E17" s="111">
        <v>42</v>
      </c>
      <c r="F17" s="224"/>
      <c r="G17" s="219"/>
      <c r="H17" s="242">
        <f t="shared" ref="H17:H18" si="10">D17/100</f>
        <v>0.62686567164179108</v>
      </c>
      <c r="I17" s="645"/>
      <c r="J17" s="119" t="s">
        <v>206</v>
      </c>
      <c r="K17" s="299">
        <f t="shared" si="5"/>
        <v>67.164179104477611</v>
      </c>
      <c r="L17" s="96">
        <v>45</v>
      </c>
      <c r="M17" s="500"/>
      <c r="N17" s="227"/>
      <c r="O17" s="321">
        <f>K17/100</f>
        <v>0.67164179104477606</v>
      </c>
      <c r="P17" s="574"/>
      <c r="Q17" s="56"/>
      <c r="R17" s="211"/>
      <c r="S17" s="73"/>
      <c r="T17" s="224"/>
      <c r="U17" s="219"/>
      <c r="V17" s="242"/>
      <c r="W17" s="574"/>
      <c r="X17" s="55" t="s">
        <v>283</v>
      </c>
      <c r="Y17" s="211">
        <f>Z17/690*1000</f>
        <v>4.3478260869565215</v>
      </c>
      <c r="Z17" s="88">
        <v>3</v>
      </c>
      <c r="AA17" s="250"/>
      <c r="AB17" s="219"/>
      <c r="AC17" s="242"/>
      <c r="AD17" s="576"/>
      <c r="AE17" s="86" t="s">
        <v>286</v>
      </c>
      <c r="AF17" s="299">
        <f t="shared" si="7"/>
        <v>23.880597014925375</v>
      </c>
      <c r="AG17" s="90">
        <v>16</v>
      </c>
      <c r="AH17" s="224"/>
      <c r="AI17" s="219"/>
      <c r="AJ17" s="219">
        <f t="shared" si="8"/>
        <v>0.45714285714285713</v>
      </c>
    </row>
    <row r="18" spans="1:36" ht="16.2">
      <c r="A18" s="573"/>
      <c r="B18" s="574"/>
      <c r="C18" s="98" t="s">
        <v>210</v>
      </c>
      <c r="D18" s="299">
        <f t="shared" si="9"/>
        <v>7.4626865671641793</v>
      </c>
      <c r="E18" s="111">
        <v>5</v>
      </c>
      <c r="F18" s="224"/>
      <c r="G18" s="224"/>
      <c r="H18" s="242">
        <f t="shared" si="10"/>
        <v>7.4626865671641798E-2</v>
      </c>
      <c r="I18" s="645"/>
      <c r="J18" s="119" t="s">
        <v>210</v>
      </c>
      <c r="K18" s="299">
        <f t="shared" si="5"/>
        <v>4.477611940298508</v>
      </c>
      <c r="L18" s="96">
        <v>3</v>
      </c>
      <c r="M18" s="500"/>
      <c r="N18" s="500"/>
      <c r="O18" s="321">
        <f>K18/100</f>
        <v>4.4776119402985079E-2</v>
      </c>
      <c r="P18" s="574"/>
      <c r="Q18" s="142"/>
      <c r="R18" s="211"/>
      <c r="S18" s="29"/>
      <c r="T18" s="224"/>
      <c r="U18" s="224"/>
      <c r="V18" s="242">
        <f t="shared" ref="V18:V20" si="11">R18/100</f>
        <v>0</v>
      </c>
      <c r="W18" s="574"/>
      <c r="X18" s="55"/>
      <c r="Y18" s="211"/>
      <c r="Z18" s="88"/>
      <c r="AA18" s="224"/>
      <c r="AB18" s="224"/>
      <c r="AC18" s="242"/>
      <c r="AD18" s="630"/>
      <c r="AE18" s="91" t="s">
        <v>210</v>
      </c>
      <c r="AF18" s="299">
        <f t="shared" si="7"/>
        <v>5.9701492537313436</v>
      </c>
      <c r="AG18" s="90">
        <v>4</v>
      </c>
      <c r="AH18" s="224"/>
      <c r="AI18" s="219"/>
      <c r="AJ18" s="219">
        <f t="shared" si="8"/>
        <v>0.11428571428571428</v>
      </c>
    </row>
    <row r="19" spans="1:36" ht="16.2">
      <c r="A19" s="573"/>
      <c r="B19" s="574"/>
      <c r="C19" s="112"/>
      <c r="D19" s="211"/>
      <c r="E19" s="114"/>
      <c r="F19" s="224"/>
      <c r="G19" s="225"/>
      <c r="H19" s="242"/>
      <c r="I19" s="645"/>
      <c r="J19" s="517" t="s">
        <v>441</v>
      </c>
      <c r="K19" s="299">
        <f t="shared" si="5"/>
        <v>4.477611940298508</v>
      </c>
      <c r="L19" s="518">
        <v>3</v>
      </c>
      <c r="M19" s="500"/>
      <c r="N19" s="227">
        <f>K19/35</f>
        <v>0.1279317697228145</v>
      </c>
      <c r="O19" s="321"/>
      <c r="P19" s="574"/>
      <c r="Q19" s="12"/>
      <c r="R19" s="44"/>
      <c r="S19" s="29"/>
      <c r="T19" s="224"/>
      <c r="U19" s="225"/>
      <c r="V19" s="242">
        <f t="shared" si="11"/>
        <v>0</v>
      </c>
      <c r="W19" s="574"/>
      <c r="X19" s="55"/>
      <c r="Y19" s="211"/>
      <c r="Z19" s="88"/>
      <c r="AA19" s="224"/>
      <c r="AB19" s="225"/>
      <c r="AC19" s="219">
        <f>Z19/35</f>
        <v>0</v>
      </c>
      <c r="AD19" s="630"/>
      <c r="AE19" s="56" t="s">
        <v>267</v>
      </c>
      <c r="AF19" s="299">
        <f t="shared" si="7"/>
        <v>8.9552238805970159</v>
      </c>
      <c r="AG19" s="511">
        <v>6</v>
      </c>
      <c r="AH19" s="224"/>
      <c r="AI19" s="219">
        <f>AF19/35</f>
        <v>0.25586353944562901</v>
      </c>
      <c r="AJ19" s="242"/>
    </row>
    <row r="20" spans="1:36" ht="16.2">
      <c r="A20" s="573"/>
      <c r="B20" s="574"/>
      <c r="C20" s="56"/>
      <c r="D20" s="211"/>
      <c r="E20" s="57"/>
      <c r="F20" s="216"/>
      <c r="G20" s="217"/>
      <c r="H20" s="242"/>
      <c r="I20" s="645"/>
      <c r="J20" s="537"/>
      <c r="K20" s="538"/>
      <c r="L20" s="94"/>
      <c r="M20" s="500"/>
      <c r="N20" s="217"/>
      <c r="O20" s="321"/>
      <c r="P20" s="579"/>
      <c r="Q20" s="12"/>
      <c r="R20" s="44"/>
      <c r="S20" s="9"/>
      <c r="T20" s="216"/>
      <c r="U20" s="217"/>
      <c r="V20" s="242">
        <f t="shared" si="11"/>
        <v>0</v>
      </c>
      <c r="W20" s="574"/>
      <c r="X20" s="121"/>
      <c r="Y20" s="211"/>
      <c r="Z20" s="9"/>
      <c r="AA20" s="216"/>
      <c r="AB20" s="219">
        <f>Y20/35</f>
        <v>0</v>
      </c>
      <c r="AC20" s="242"/>
      <c r="AD20" s="630"/>
      <c r="AE20" s="18"/>
      <c r="AF20" s="73"/>
      <c r="AG20" s="12"/>
      <c r="AH20" s="216"/>
      <c r="AI20" s="217"/>
      <c r="AJ20" s="242"/>
    </row>
    <row r="21" spans="1:36" ht="16.2">
      <c r="A21" s="573"/>
      <c r="B21" s="574"/>
      <c r="C21" s="12"/>
      <c r="D21" s="12"/>
      <c r="E21" s="57"/>
      <c r="F21" s="226"/>
      <c r="G21" s="216"/>
      <c r="H21" s="242"/>
      <c r="I21" s="645"/>
      <c r="J21" s="108"/>
      <c r="K21" s="9"/>
      <c r="L21" s="44"/>
      <c r="M21" s="227"/>
      <c r="N21" s="500"/>
      <c r="O21" s="321"/>
      <c r="P21" s="574"/>
      <c r="Q21" s="12"/>
      <c r="R21" s="12"/>
      <c r="S21" s="73"/>
      <c r="T21" s="226"/>
      <c r="U21" s="216"/>
      <c r="V21" s="242"/>
      <c r="W21" s="574"/>
      <c r="X21" s="56"/>
      <c r="Y21" s="12"/>
      <c r="Z21" s="73"/>
      <c r="AA21" s="226"/>
      <c r="AB21" s="216"/>
      <c r="AC21" s="242"/>
      <c r="AD21" s="631"/>
      <c r="AE21" s="12"/>
      <c r="AF21" s="12"/>
      <c r="AG21" s="73"/>
      <c r="AH21" s="226"/>
      <c r="AI21" s="216"/>
      <c r="AJ21" s="242"/>
    </row>
    <row r="22" spans="1:36" ht="16.649999999999999" customHeight="1">
      <c r="A22" s="613" t="s">
        <v>26</v>
      </c>
      <c r="B22" s="574" t="s">
        <v>28</v>
      </c>
      <c r="C22" s="78" t="s">
        <v>269</v>
      </c>
      <c r="D22" s="299">
        <f t="shared" ref="D22" si="12">E22/670*1000</f>
        <v>74.626865671641781</v>
      </c>
      <c r="E22" s="90">
        <v>50</v>
      </c>
      <c r="F22" s="217"/>
      <c r="G22" s="217"/>
      <c r="H22" s="242">
        <f t="shared" ref="H22" si="13">D22/100</f>
        <v>0.74626865671641784</v>
      </c>
      <c r="I22" s="574" t="s">
        <v>28</v>
      </c>
      <c r="J22" s="466" t="s">
        <v>274</v>
      </c>
      <c r="K22" s="299">
        <f t="shared" ref="K22" si="14">L22/670*1000</f>
        <v>74.626865671641781</v>
      </c>
      <c r="L22" s="96">
        <v>50</v>
      </c>
      <c r="M22" s="217"/>
      <c r="N22" s="217"/>
      <c r="O22" s="321">
        <f t="shared" ref="O22" si="15">K22/100</f>
        <v>0.74626865671641784</v>
      </c>
      <c r="P22" s="574" t="s">
        <v>279</v>
      </c>
      <c r="Q22" s="56" t="s">
        <v>432</v>
      </c>
      <c r="R22" s="299">
        <f t="shared" ref="R22" si="16">S22/670*1000</f>
        <v>74.626865671641781</v>
      </c>
      <c r="S22" s="7">
        <v>50</v>
      </c>
      <c r="T22" s="217"/>
      <c r="U22" s="217"/>
      <c r="V22" s="242">
        <f>R22/100</f>
        <v>0.74626865671641784</v>
      </c>
      <c r="W22" s="574" t="s">
        <v>28</v>
      </c>
      <c r="X22" s="78" t="s">
        <v>222</v>
      </c>
      <c r="Y22" s="299">
        <f t="shared" ref="Y22" si="17">Z22/670*1000</f>
        <v>74.626865671641781</v>
      </c>
      <c r="Z22" s="90">
        <v>50</v>
      </c>
      <c r="AA22" s="217"/>
      <c r="AB22" s="217"/>
      <c r="AC22" s="242">
        <f t="shared" ref="AC22" si="18">Y22/100</f>
        <v>0.74626865671641784</v>
      </c>
      <c r="AD22" s="574" t="s">
        <v>28</v>
      </c>
      <c r="AE22" s="79" t="s">
        <v>32</v>
      </c>
      <c r="AF22" s="299">
        <f t="shared" ref="AF22" si="19">AG22/670*1000</f>
        <v>74.626865671641781</v>
      </c>
      <c r="AG22" s="12">
        <v>50</v>
      </c>
      <c r="AH22" s="217"/>
      <c r="AI22" s="217"/>
      <c r="AJ22" s="242">
        <f t="shared" ref="AJ22" si="20">AF22/100</f>
        <v>0.74626865671641784</v>
      </c>
    </row>
    <row r="23" spans="1:36" ht="16.8" thickBot="1">
      <c r="A23" s="573"/>
      <c r="B23" s="574"/>
      <c r="C23" s="523" t="s">
        <v>434</v>
      </c>
      <c r="D23" s="320" t="s">
        <v>431</v>
      </c>
      <c r="E23" s="317">
        <v>0.2</v>
      </c>
      <c r="F23" s="217"/>
      <c r="G23" s="217"/>
      <c r="H23" s="242"/>
      <c r="I23" s="574"/>
      <c r="J23" s="80" t="s">
        <v>275</v>
      </c>
      <c r="K23" s="394"/>
      <c r="L23" s="67"/>
      <c r="M23" s="217"/>
      <c r="N23" s="217"/>
      <c r="O23" s="321"/>
      <c r="P23" s="574"/>
      <c r="Q23" s="7"/>
      <c r="R23" s="43"/>
      <c r="S23" s="43"/>
      <c r="T23" s="217"/>
      <c r="U23" s="217"/>
      <c r="V23" s="321"/>
      <c r="W23" s="574"/>
      <c r="X23" s="390"/>
      <c r="Y23" s="59"/>
      <c r="Z23" s="67"/>
      <c r="AA23" s="217"/>
      <c r="AB23" s="217"/>
      <c r="AC23" s="242"/>
      <c r="AD23" s="574"/>
      <c r="AE23" s="18"/>
      <c r="AF23" s="44"/>
      <c r="AG23" s="31"/>
      <c r="AH23" s="217"/>
      <c r="AI23" s="217"/>
      <c r="AJ23" s="242"/>
    </row>
    <row r="24" spans="1:36" ht="16.2">
      <c r="A24" s="573"/>
      <c r="B24" s="605"/>
      <c r="C24" s="413" t="s">
        <v>220</v>
      </c>
      <c r="D24" s="452">
        <f t="shared" ref="D24:D29" si="21">E24/670*1000</f>
        <v>8.9552238805970159</v>
      </c>
      <c r="E24" s="489">
        <v>6</v>
      </c>
      <c r="F24" s="270"/>
      <c r="G24" s="219">
        <f>D24/55</f>
        <v>0.16282225237449119</v>
      </c>
      <c r="H24" s="242"/>
      <c r="I24" s="574"/>
      <c r="J24" s="295"/>
      <c r="K24" s="296"/>
      <c r="L24" s="298"/>
      <c r="M24" s="227"/>
      <c r="N24" s="227"/>
      <c r="O24" s="227"/>
      <c r="P24" s="574"/>
      <c r="Q24" s="43"/>
      <c r="R24" s="43"/>
      <c r="S24" s="7"/>
      <c r="T24" s="227"/>
      <c r="U24" s="226"/>
      <c r="V24" s="226"/>
      <c r="W24" s="574"/>
      <c r="X24" s="18"/>
      <c r="Y24" s="44"/>
      <c r="Z24" s="9"/>
      <c r="AA24" s="227"/>
      <c r="AB24" s="228"/>
      <c r="AC24" s="226"/>
      <c r="AD24" s="574"/>
      <c r="AE24" s="18"/>
      <c r="AF24" s="9"/>
      <c r="AG24" s="44"/>
      <c r="AH24" s="227"/>
      <c r="AI24" s="228"/>
      <c r="AJ24" s="226"/>
    </row>
    <row r="25" spans="1:36" ht="16.649999999999999" customHeight="1">
      <c r="A25" s="634" t="s">
        <v>10</v>
      </c>
      <c r="B25" s="614" t="str">
        <f>'12月菜單'!H13</f>
        <v>什錦菇羹湯</v>
      </c>
      <c r="C25" s="361" t="s">
        <v>270</v>
      </c>
      <c r="D25" s="299">
        <f t="shared" si="21"/>
        <v>4.477611940298508</v>
      </c>
      <c r="E25" s="497">
        <v>3</v>
      </c>
      <c r="F25" s="271"/>
      <c r="G25" s="219"/>
      <c r="H25" s="242">
        <f>D25/100</f>
        <v>4.4776119402985079E-2</v>
      </c>
      <c r="I25" s="638" t="str">
        <f>'12月菜單'!H14</f>
        <v>海芽蛋花湯</v>
      </c>
      <c r="J25" s="463" t="s">
        <v>220</v>
      </c>
      <c r="K25" s="299">
        <f t="shared" ref="K25" si="22">L25/670*1000</f>
        <v>14.925373134328359</v>
      </c>
      <c r="L25" s="525">
        <v>10</v>
      </c>
      <c r="M25" s="501"/>
      <c r="N25" s="227">
        <f>K25/55</f>
        <v>0.27137042062415195</v>
      </c>
      <c r="O25" s="321"/>
      <c r="P25" s="575" t="str">
        <f>'12月菜單'!H15</f>
        <v>黃瓜龍骨湯</v>
      </c>
      <c r="Q25" s="56" t="s">
        <v>231</v>
      </c>
      <c r="R25" s="299">
        <f t="shared" ref="R25:R27" si="23">S25/670*1000</f>
        <v>37.31343283582089</v>
      </c>
      <c r="S25" s="393">
        <v>25</v>
      </c>
      <c r="T25" s="258"/>
      <c r="U25" s="229"/>
      <c r="V25" s="242">
        <f>R25/100</f>
        <v>0.37313432835820892</v>
      </c>
      <c r="W25" s="637" t="str">
        <f>'12月菜單'!H16</f>
        <v>蘿蔔玉米湯</v>
      </c>
      <c r="X25" s="116" t="s">
        <v>190</v>
      </c>
      <c r="Y25" s="299">
        <f t="shared" ref="Y25:Y26" si="24">Z25/670*1000</f>
        <v>14.925373134328359</v>
      </c>
      <c r="Z25" s="117">
        <v>10</v>
      </c>
      <c r="AA25" s="229"/>
      <c r="AB25" s="219"/>
      <c r="AC25" s="242">
        <f t="shared" ref="AC25" si="25">Y25/100</f>
        <v>0.1492537313432836</v>
      </c>
      <c r="AD25" s="579" t="str">
        <f>'12月菜單'!H17</f>
        <v>冬至湯圓</v>
      </c>
      <c r="AE25" s="380" t="s">
        <v>287</v>
      </c>
      <c r="AF25" s="299">
        <f t="shared" ref="AF25:AF28" si="26">AG25/670*1000</f>
        <v>14.925373134328359</v>
      </c>
      <c r="AG25" s="88">
        <v>10</v>
      </c>
      <c r="AH25" s="219">
        <f>AF25/25</f>
        <v>0.59701492537313439</v>
      </c>
      <c r="AI25" s="229"/>
      <c r="AJ25" s="242"/>
    </row>
    <row r="26" spans="1:36" ht="16.2">
      <c r="A26" s="635"/>
      <c r="B26" s="615"/>
      <c r="C26" s="414" t="s">
        <v>225</v>
      </c>
      <c r="D26" s="299">
        <f t="shared" si="21"/>
        <v>5.9701492537313436</v>
      </c>
      <c r="E26" s="498">
        <v>4</v>
      </c>
      <c r="F26" s="272"/>
      <c r="G26" s="216"/>
      <c r="H26" s="242">
        <f t="shared" ref="H26:H29" si="27">D26/100</f>
        <v>5.9701492537313439E-2</v>
      </c>
      <c r="I26" s="638"/>
      <c r="J26" s="463" t="s">
        <v>276</v>
      </c>
      <c r="K26" s="299" t="s">
        <v>373</v>
      </c>
      <c r="L26" s="502" t="s">
        <v>371</v>
      </c>
      <c r="M26" s="499"/>
      <c r="N26" s="227"/>
      <c r="O26" s="321"/>
      <c r="P26" s="576"/>
      <c r="Q26" s="56" t="s">
        <v>280</v>
      </c>
      <c r="R26" s="299">
        <f t="shared" si="23"/>
        <v>8.9552238805970159</v>
      </c>
      <c r="S26" s="393">
        <v>6</v>
      </c>
      <c r="T26" s="216"/>
      <c r="U26" s="227"/>
      <c r="V26" s="321"/>
      <c r="W26" s="630"/>
      <c r="X26" s="118" t="s">
        <v>284</v>
      </c>
      <c r="Y26" s="299">
        <f t="shared" si="24"/>
        <v>29.850746268656717</v>
      </c>
      <c r="Z26" s="88">
        <v>20</v>
      </c>
      <c r="AA26" s="366">
        <f>Y26/85</f>
        <v>0.35118525021949082</v>
      </c>
      <c r="AB26" s="216"/>
      <c r="AC26" s="242"/>
      <c r="AD26" s="579"/>
      <c r="AE26" s="86" t="s">
        <v>288</v>
      </c>
      <c r="AF26" s="299">
        <f t="shared" si="26"/>
        <v>4.477611940298508</v>
      </c>
      <c r="AG26" s="88">
        <v>3</v>
      </c>
      <c r="AH26" s="219">
        <f>AF26/20</f>
        <v>0.22388059701492541</v>
      </c>
      <c r="AI26" s="216"/>
      <c r="AJ26" s="242"/>
    </row>
    <row r="27" spans="1:36" ht="16.2">
      <c r="A27" s="635"/>
      <c r="B27" s="615"/>
      <c r="C27" s="415" t="s">
        <v>224</v>
      </c>
      <c r="D27" s="299">
        <f t="shared" si="21"/>
        <v>22.388059701492537</v>
      </c>
      <c r="E27" s="457">
        <v>15</v>
      </c>
      <c r="F27" s="283"/>
      <c r="G27" s="219"/>
      <c r="H27" s="242">
        <f t="shared" si="27"/>
        <v>0.22388059701492538</v>
      </c>
      <c r="I27" s="638"/>
      <c r="J27" s="351"/>
      <c r="K27" s="299"/>
      <c r="L27" s="502"/>
      <c r="M27" s="258"/>
      <c r="N27" s="227">
        <f>K27/35</f>
        <v>0</v>
      </c>
      <c r="O27" s="321"/>
      <c r="P27" s="576"/>
      <c r="Q27" s="56" t="s">
        <v>301</v>
      </c>
      <c r="R27" s="299">
        <f t="shared" si="23"/>
        <v>8.9552238805970159</v>
      </c>
      <c r="S27" s="505">
        <v>6</v>
      </c>
      <c r="T27" s="217"/>
      <c r="U27" s="219">
        <f>R27/35</f>
        <v>0.25586353944562901</v>
      </c>
      <c r="V27" s="321"/>
      <c r="W27" s="630"/>
      <c r="X27" s="56" t="s">
        <v>285</v>
      </c>
      <c r="Y27" s="211" t="s">
        <v>69</v>
      </c>
      <c r="Z27" s="394" t="s">
        <v>384</v>
      </c>
      <c r="AA27" s="250"/>
      <c r="AB27" s="219"/>
      <c r="AC27" s="242"/>
      <c r="AD27" s="579"/>
      <c r="AE27" s="55" t="s">
        <v>289</v>
      </c>
      <c r="AF27" s="299">
        <f t="shared" si="26"/>
        <v>8.9552238805970159</v>
      </c>
      <c r="AG27" s="90">
        <v>6</v>
      </c>
      <c r="AH27" s="219">
        <f>AF27/30</f>
        <v>0.29850746268656719</v>
      </c>
      <c r="AI27" s="227"/>
      <c r="AJ27" s="321"/>
    </row>
    <row r="28" spans="1:36" ht="16.2">
      <c r="A28" s="635"/>
      <c r="B28" s="615"/>
      <c r="C28" s="416" t="s">
        <v>210</v>
      </c>
      <c r="D28" s="299">
        <f t="shared" si="21"/>
        <v>4.477611940298508</v>
      </c>
      <c r="E28" s="457">
        <v>3</v>
      </c>
      <c r="F28" s="273"/>
      <c r="G28" s="219"/>
      <c r="H28" s="242">
        <f t="shared" si="27"/>
        <v>4.4776119402985079E-2</v>
      </c>
      <c r="I28" s="638"/>
      <c r="J28" s="119"/>
      <c r="K28" s="211"/>
      <c r="L28" s="9"/>
      <c r="M28" s="258"/>
      <c r="N28" s="270"/>
      <c r="O28" s="321">
        <f t="shared" ref="O28:O29" si="28">K28/100</f>
        <v>0</v>
      </c>
      <c r="P28" s="576"/>
      <c r="Q28" s="56"/>
      <c r="R28" s="311"/>
      <c r="S28" s="369"/>
      <c r="T28" s="227"/>
      <c r="U28" s="373"/>
      <c r="V28" s="321"/>
      <c r="W28" s="630"/>
      <c r="X28" s="330"/>
      <c r="Y28" s="211"/>
      <c r="Z28" s="88"/>
      <c r="AA28" s="250"/>
      <c r="AB28" s="219">
        <f>Y28/35</f>
        <v>0</v>
      </c>
      <c r="AC28" s="242"/>
      <c r="AD28" s="579"/>
      <c r="AE28" s="55" t="s">
        <v>290</v>
      </c>
      <c r="AF28" s="299">
        <f t="shared" si="26"/>
        <v>8.9552238805970159</v>
      </c>
      <c r="AG28" s="394">
        <v>6</v>
      </c>
      <c r="AH28" s="219">
        <f>AF28/30</f>
        <v>0.29850746268656719</v>
      </c>
      <c r="AI28" s="219"/>
      <c r="AJ28" s="242"/>
    </row>
    <row r="29" spans="1:36" ht="16.8" thickBot="1">
      <c r="A29" s="636"/>
      <c r="B29" s="616"/>
      <c r="C29" s="417" t="s">
        <v>271</v>
      </c>
      <c r="D29" s="487">
        <f t="shared" si="21"/>
        <v>2.9850746268656718</v>
      </c>
      <c r="E29" s="459">
        <v>2</v>
      </c>
      <c r="F29" s="273"/>
      <c r="G29" s="216"/>
      <c r="H29" s="242">
        <f t="shared" si="27"/>
        <v>2.9850746268656719E-2</v>
      </c>
      <c r="I29" s="638"/>
      <c r="J29" s="295" t="s">
        <v>44</v>
      </c>
      <c r="K29" s="296"/>
      <c r="L29" s="298">
        <v>0.8</v>
      </c>
      <c r="M29" s="227"/>
      <c r="N29" s="500"/>
      <c r="O29" s="321">
        <f t="shared" si="28"/>
        <v>0</v>
      </c>
      <c r="P29" s="577"/>
      <c r="Q29" s="295" t="s">
        <v>44</v>
      </c>
      <c r="R29" s="296"/>
      <c r="S29" s="298">
        <v>0.6</v>
      </c>
      <c r="T29" s="227"/>
      <c r="U29" s="216"/>
      <c r="V29" s="321"/>
      <c r="W29" s="631"/>
      <c r="X29" s="295" t="s">
        <v>44</v>
      </c>
      <c r="Y29" s="296"/>
      <c r="Z29" s="298">
        <v>0.2</v>
      </c>
      <c r="AA29" s="219"/>
      <c r="AB29" s="216"/>
      <c r="AC29" s="242"/>
      <c r="AD29" s="574"/>
      <c r="AE29" s="295" t="s">
        <v>44</v>
      </c>
      <c r="AF29" s="296"/>
      <c r="AG29" s="298">
        <v>0.8</v>
      </c>
      <c r="AH29" s="219"/>
      <c r="AI29" s="216"/>
      <c r="AJ29" s="242"/>
    </row>
    <row r="30" spans="1:36" ht="16.2">
      <c r="A30" s="572" t="s">
        <v>2</v>
      </c>
      <c r="B30" s="573"/>
      <c r="C30" s="295" t="s">
        <v>44</v>
      </c>
      <c r="D30" s="296"/>
      <c r="E30" s="298">
        <v>0.6</v>
      </c>
      <c r="F30" s="219"/>
      <c r="G30" s="231"/>
      <c r="H30" s="231"/>
      <c r="I30" s="73" t="s">
        <v>2</v>
      </c>
      <c r="J30" s="352"/>
      <c r="K30" s="275"/>
      <c r="L30" s="344"/>
      <c r="M30" s="227"/>
      <c r="N30" s="231"/>
      <c r="O30" s="231"/>
      <c r="P30" s="73"/>
      <c r="Q30" s="56"/>
      <c r="R30" s="311"/>
      <c r="S30" s="369"/>
      <c r="T30" s="227"/>
      <c r="U30" s="231"/>
      <c r="V30" s="231"/>
      <c r="W30" s="73" t="s">
        <v>2</v>
      </c>
      <c r="X30" s="12"/>
      <c r="Y30" s="12"/>
      <c r="Z30" s="73"/>
      <c r="AA30" s="219"/>
      <c r="AB30" s="231"/>
      <c r="AC30" s="231"/>
      <c r="AD30" s="73" t="s">
        <v>2</v>
      </c>
      <c r="AE30" s="12"/>
      <c r="AF30" s="12"/>
      <c r="AG30" s="73"/>
      <c r="AH30" s="219"/>
      <c r="AI30" s="231"/>
      <c r="AJ30" s="231"/>
    </row>
    <row r="31" spans="1:36" ht="16.2">
      <c r="A31" s="572" t="s">
        <v>11</v>
      </c>
      <c r="B31" s="573"/>
      <c r="C31" s="73"/>
      <c r="D31" s="12"/>
      <c r="E31" s="73"/>
      <c r="F31" s="232"/>
      <c r="G31" s="232"/>
      <c r="H31" s="243"/>
      <c r="I31" s="73" t="s">
        <v>11</v>
      </c>
      <c r="J31" s="73"/>
      <c r="K31" s="12"/>
      <c r="L31" s="73"/>
      <c r="M31" s="232"/>
      <c r="N31" s="232"/>
      <c r="O31" s="243"/>
      <c r="P31" s="73" t="s">
        <v>11</v>
      </c>
      <c r="Q31" s="350" t="s">
        <v>36</v>
      </c>
      <c r="R31" s="350"/>
      <c r="S31" s="348" t="s">
        <v>89</v>
      </c>
      <c r="T31" s="232"/>
      <c r="U31" s="232"/>
      <c r="V31" s="243"/>
      <c r="W31" s="73" t="s">
        <v>11</v>
      </c>
      <c r="X31" s="12"/>
      <c r="Y31" s="12"/>
      <c r="Z31" s="73"/>
      <c r="AA31" s="232"/>
      <c r="AB31" s="232"/>
      <c r="AC31" s="243"/>
      <c r="AD31" s="73" t="s">
        <v>11</v>
      </c>
      <c r="AE31" s="73"/>
      <c r="AF31" s="12"/>
      <c r="AG31" s="73"/>
      <c r="AH31" s="232"/>
      <c r="AI31" s="232"/>
      <c r="AJ31" s="243"/>
    </row>
    <row r="32" spans="1:36" ht="16.649999999999999" customHeight="1">
      <c r="A32" s="607" t="s">
        <v>12</v>
      </c>
      <c r="B32" s="610" t="s">
        <v>13</v>
      </c>
      <c r="C32" s="610"/>
      <c r="D32" s="13">
        <v>3</v>
      </c>
      <c r="E32" s="24">
        <f>D32*45</f>
        <v>135</v>
      </c>
      <c r="F32" s="232"/>
      <c r="G32" s="232"/>
      <c r="H32" s="232"/>
      <c r="I32" s="610" t="s">
        <v>13</v>
      </c>
      <c r="J32" s="610"/>
      <c r="K32" s="13">
        <v>3</v>
      </c>
      <c r="L32" s="24">
        <f>K32*45</f>
        <v>135</v>
      </c>
      <c r="M32" s="232"/>
      <c r="N32" s="232"/>
      <c r="O32" s="232"/>
      <c r="P32" s="610" t="s">
        <v>13</v>
      </c>
      <c r="Q32" s="610"/>
      <c r="R32" s="13">
        <v>3</v>
      </c>
      <c r="S32" s="24">
        <f>R32*45</f>
        <v>135</v>
      </c>
      <c r="T32" s="232"/>
      <c r="U32" s="232"/>
      <c r="V32" s="232"/>
      <c r="W32" s="610" t="s">
        <v>13</v>
      </c>
      <c r="X32" s="610"/>
      <c r="Y32" s="13">
        <v>3</v>
      </c>
      <c r="Z32" s="24">
        <f>Y32*45</f>
        <v>135</v>
      </c>
      <c r="AA32" s="232"/>
      <c r="AB32" s="232"/>
      <c r="AC32" s="232"/>
      <c r="AD32" s="610" t="s">
        <v>13</v>
      </c>
      <c r="AE32" s="610"/>
      <c r="AF32" s="13">
        <v>3</v>
      </c>
      <c r="AG32" s="24">
        <f>AF32*45</f>
        <v>135</v>
      </c>
      <c r="AH32" s="232"/>
      <c r="AI32" s="232"/>
      <c r="AJ32" s="232"/>
    </row>
    <row r="33" spans="1:36" ht="16.649999999999999" customHeight="1">
      <c r="A33" s="608"/>
      <c r="B33" s="74" t="s">
        <v>14</v>
      </c>
      <c r="C33" s="74"/>
      <c r="D33" s="240">
        <f>SUM(F5:F29)</f>
        <v>4.8160667251975413</v>
      </c>
      <c r="E33" s="25">
        <f>D33*70</f>
        <v>337.12467076382791</v>
      </c>
      <c r="F33" s="233"/>
      <c r="G33" s="233"/>
      <c r="H33" s="233"/>
      <c r="I33" s="610" t="s">
        <v>14</v>
      </c>
      <c r="J33" s="610"/>
      <c r="K33" s="240">
        <f>SUM(M5:M29)</f>
        <v>4.5</v>
      </c>
      <c r="L33" s="25">
        <f>K33*70</f>
        <v>315</v>
      </c>
      <c r="M33" s="233"/>
      <c r="N33" s="233"/>
      <c r="O33" s="233"/>
      <c r="P33" s="610" t="s">
        <v>14</v>
      </c>
      <c r="Q33" s="610"/>
      <c r="R33" s="240">
        <f>SUM(T5:T29)</f>
        <v>4.5</v>
      </c>
      <c r="S33" s="25">
        <f>R33*70</f>
        <v>315</v>
      </c>
      <c r="T33" s="233"/>
      <c r="U33" s="233"/>
      <c r="V33" s="233"/>
      <c r="W33" s="610" t="s">
        <v>14</v>
      </c>
      <c r="X33" s="610"/>
      <c r="Y33" s="240">
        <f>SUM(AA5:AA29)</f>
        <v>4.8511852502194905</v>
      </c>
      <c r="Z33" s="25">
        <f>Y33*70</f>
        <v>339.58296751536432</v>
      </c>
      <c r="AA33" s="233"/>
      <c r="AB33" s="233"/>
      <c r="AC33" s="233"/>
      <c r="AD33" s="610" t="s">
        <v>14</v>
      </c>
      <c r="AE33" s="610"/>
      <c r="AF33" s="240">
        <f>SUM(AH5:AH29)</f>
        <v>5.9179104477611943</v>
      </c>
      <c r="AG33" s="25">
        <f>AF33*70</f>
        <v>414.25373134328362</v>
      </c>
      <c r="AH33" s="233"/>
      <c r="AI33" s="233"/>
      <c r="AJ33" s="233"/>
    </row>
    <row r="34" spans="1:36" ht="16.2">
      <c r="A34" s="608"/>
      <c r="B34" s="74" t="s">
        <v>15</v>
      </c>
      <c r="C34" s="74"/>
      <c r="D34" s="240">
        <f>SUM(G5:G31)</f>
        <v>2.1103702267881377</v>
      </c>
      <c r="E34" s="25">
        <f>D34*75</f>
        <v>158.27776700911033</v>
      </c>
      <c r="F34" s="234"/>
      <c r="G34" s="234"/>
      <c r="H34" s="234"/>
      <c r="I34" s="610" t="s">
        <v>15</v>
      </c>
      <c r="J34" s="610"/>
      <c r="K34" s="240">
        <f>SUM(N5:N31)</f>
        <v>2.5741422756348129</v>
      </c>
      <c r="L34" s="25">
        <f>K34*75</f>
        <v>193.06067067261097</v>
      </c>
      <c r="M34" s="234"/>
      <c r="N34" s="234"/>
      <c r="O34" s="234"/>
      <c r="P34" s="610" t="s">
        <v>15</v>
      </c>
      <c r="Q34" s="610"/>
      <c r="R34" s="240">
        <f>SUM(U5:U31)</f>
        <v>2.2539251792983137</v>
      </c>
      <c r="S34" s="25">
        <f>R34*75</f>
        <v>169.04438844737354</v>
      </c>
      <c r="T34" s="234"/>
      <c r="U34" s="234"/>
      <c r="V34" s="234"/>
      <c r="W34" s="610" t="s">
        <v>15</v>
      </c>
      <c r="X34" s="610"/>
      <c r="Y34" s="240">
        <f>SUM(AB5:AB31)</f>
        <v>2.6126187245590229</v>
      </c>
      <c r="Z34" s="25">
        <f>Y34*75</f>
        <v>195.94640434192672</v>
      </c>
      <c r="AA34" s="234"/>
      <c r="AB34" s="234"/>
      <c r="AC34" s="234"/>
      <c r="AD34" s="610" t="s">
        <v>15</v>
      </c>
      <c r="AE34" s="610"/>
      <c r="AF34" s="240">
        <f>SUM(AI5:AI31)</f>
        <v>2.430703624733475</v>
      </c>
      <c r="AG34" s="25">
        <f>AF34*75</f>
        <v>182.30277185501063</v>
      </c>
      <c r="AH34" s="234"/>
      <c r="AI34" s="234"/>
      <c r="AJ34" s="234"/>
    </row>
    <row r="35" spans="1:36" ht="16.2">
      <c r="A35" s="608"/>
      <c r="B35" s="74" t="s">
        <v>16</v>
      </c>
      <c r="C35" s="74"/>
      <c r="D35" s="240">
        <f>SUM(H5:H29)</f>
        <v>1.8507462686567162</v>
      </c>
      <c r="E35" s="25">
        <f>D35*25</f>
        <v>46.268656716417908</v>
      </c>
      <c r="F35" s="235"/>
      <c r="G35" s="235"/>
      <c r="H35" s="235"/>
      <c r="I35" s="610" t="s">
        <v>16</v>
      </c>
      <c r="J35" s="610"/>
      <c r="K35" s="240">
        <f>SUM(O5:O29)</f>
        <v>1.9552238805970146</v>
      </c>
      <c r="L35" s="25">
        <f>K35*25</f>
        <v>48.880597014925364</v>
      </c>
      <c r="M35" s="235"/>
      <c r="N35" s="235"/>
      <c r="O35" s="235"/>
      <c r="P35" s="610" t="s">
        <v>16</v>
      </c>
      <c r="Q35" s="610"/>
      <c r="R35" s="240">
        <f>SUM(V5:V29)</f>
        <v>1.4179104477611939</v>
      </c>
      <c r="S35" s="25">
        <f>R35*25</f>
        <v>35.447761194029844</v>
      </c>
      <c r="T35" s="235"/>
      <c r="U35" s="235"/>
      <c r="V35" s="235"/>
      <c r="W35" s="610" t="s">
        <v>16</v>
      </c>
      <c r="X35" s="610"/>
      <c r="Y35" s="240">
        <f>SUM(AC5:AC29)</f>
        <v>0.89552238805970141</v>
      </c>
      <c r="Z35" s="25">
        <f>Y35*25</f>
        <v>22.388059701492537</v>
      </c>
      <c r="AA35" s="235"/>
      <c r="AB35" s="235"/>
      <c r="AC35" s="235"/>
      <c r="AD35" s="610" t="s">
        <v>16</v>
      </c>
      <c r="AE35" s="610"/>
      <c r="AF35" s="240">
        <f>SUM(AJ5:AJ29)</f>
        <v>2.2605543710021321</v>
      </c>
      <c r="AG35" s="25">
        <f>AF35*25</f>
        <v>56.513859275053299</v>
      </c>
      <c r="AH35" s="235"/>
      <c r="AI35" s="235"/>
      <c r="AJ35" s="235"/>
    </row>
    <row r="36" spans="1:36" ht="16.2">
      <c r="A36" s="608"/>
      <c r="B36" s="74" t="s">
        <v>17</v>
      </c>
      <c r="C36" s="74"/>
      <c r="D36" s="14">
        <v>0</v>
      </c>
      <c r="E36" s="26">
        <f>D36*60</f>
        <v>0</v>
      </c>
      <c r="F36" s="235"/>
      <c r="G36" s="235"/>
      <c r="H36" s="235"/>
      <c r="I36" s="610" t="s">
        <v>17</v>
      </c>
      <c r="J36" s="610"/>
      <c r="K36" s="14">
        <v>0</v>
      </c>
      <c r="L36" s="26">
        <f>K36*60</f>
        <v>0</v>
      </c>
      <c r="M36" s="235"/>
      <c r="N36" s="235"/>
      <c r="O36" s="235"/>
      <c r="P36" s="610" t="s">
        <v>17</v>
      </c>
      <c r="Q36" s="610"/>
      <c r="R36" s="14">
        <v>1</v>
      </c>
      <c r="S36" s="26">
        <f>R36*60</f>
        <v>60</v>
      </c>
      <c r="T36" s="235"/>
      <c r="U36" s="235"/>
      <c r="V36" s="235"/>
      <c r="W36" s="610" t="s">
        <v>17</v>
      </c>
      <c r="X36" s="610"/>
      <c r="Y36" s="14">
        <v>0</v>
      </c>
      <c r="Z36" s="26">
        <f>Y36*60</f>
        <v>0</v>
      </c>
      <c r="AA36" s="235"/>
      <c r="AB36" s="235"/>
      <c r="AC36" s="235"/>
      <c r="AD36" s="610" t="s">
        <v>17</v>
      </c>
      <c r="AE36" s="610"/>
      <c r="AF36" s="14">
        <v>0</v>
      </c>
      <c r="AG36" s="26">
        <f>AF36*60</f>
        <v>0</v>
      </c>
      <c r="AH36" s="235"/>
      <c r="AI36" s="235"/>
      <c r="AJ36" s="235"/>
    </row>
    <row r="37" spans="1:36" ht="16.2">
      <c r="A37" s="609"/>
      <c r="B37" s="19" t="s">
        <v>19</v>
      </c>
      <c r="C37" s="19"/>
      <c r="D37" s="20">
        <v>0</v>
      </c>
      <c r="E37" s="26">
        <f>D37*120</f>
        <v>0</v>
      </c>
      <c r="F37" s="236"/>
      <c r="G37" s="236"/>
      <c r="H37" s="236"/>
      <c r="I37" s="19" t="s">
        <v>19</v>
      </c>
      <c r="J37" s="19"/>
      <c r="K37" s="20">
        <v>0</v>
      </c>
      <c r="L37" s="26">
        <f>K37*120</f>
        <v>0</v>
      </c>
      <c r="M37" s="374"/>
      <c r="N37" s="374"/>
      <c r="O37" s="374"/>
      <c r="P37" s="19" t="s">
        <v>19</v>
      </c>
      <c r="Q37" s="19"/>
      <c r="R37" s="20">
        <v>0</v>
      </c>
      <c r="S37" s="26">
        <f>R37*120</f>
        <v>0</v>
      </c>
      <c r="T37" s="236"/>
      <c r="U37" s="236"/>
      <c r="V37" s="236"/>
      <c r="W37" s="19" t="s">
        <v>20</v>
      </c>
      <c r="X37" s="19"/>
      <c r="Y37" s="20">
        <v>0</v>
      </c>
      <c r="Z37" s="26">
        <f>Y37*120</f>
        <v>0</v>
      </c>
      <c r="AA37" s="236"/>
      <c r="AB37" s="236"/>
      <c r="AC37" s="236"/>
      <c r="AD37" s="19" t="s">
        <v>20</v>
      </c>
      <c r="AE37" s="19"/>
      <c r="AF37" s="20">
        <v>0</v>
      </c>
      <c r="AG37" s="26">
        <f>AF37*120</f>
        <v>0</v>
      </c>
      <c r="AH37" s="236"/>
      <c r="AI37" s="236"/>
      <c r="AJ37" s="236"/>
    </row>
    <row r="38" spans="1:36" s="8" customFormat="1" ht="16.2">
      <c r="A38" s="15"/>
      <c r="B38" s="610" t="s">
        <v>18</v>
      </c>
      <c r="C38" s="610"/>
      <c r="D38" s="16"/>
      <c r="E38" s="26">
        <f>SUM(E32:E37)</f>
        <v>676.67109448935616</v>
      </c>
      <c r="F38" s="236"/>
      <c r="G38" s="236"/>
      <c r="H38" s="236"/>
      <c r="I38" s="610" t="s">
        <v>18</v>
      </c>
      <c r="J38" s="610"/>
      <c r="K38" s="17"/>
      <c r="L38" s="26">
        <f>SUM(L32:L37)</f>
        <v>691.94126768753631</v>
      </c>
      <c r="M38" s="374"/>
      <c r="N38" s="374"/>
      <c r="O38" s="374"/>
      <c r="P38" s="610" t="s">
        <v>18</v>
      </c>
      <c r="Q38" s="610"/>
      <c r="R38" s="17"/>
      <c r="S38" s="26">
        <f>SUM(S32:S37)</f>
        <v>714.49214964140333</v>
      </c>
      <c r="T38" s="236"/>
      <c r="U38" s="236"/>
      <c r="V38" s="236"/>
      <c r="W38" s="610" t="s">
        <v>18</v>
      </c>
      <c r="X38" s="610"/>
      <c r="Y38" s="17"/>
      <c r="Z38" s="26">
        <f>SUM(Z32:Z37)</f>
        <v>692.91743155878362</v>
      </c>
      <c r="AA38" s="236"/>
      <c r="AB38" s="236"/>
      <c r="AC38" s="236"/>
      <c r="AD38" s="610" t="s">
        <v>18</v>
      </c>
      <c r="AE38" s="610"/>
      <c r="AF38" s="17"/>
      <c r="AG38" s="26">
        <f>SUM(AG32:AG36)</f>
        <v>788.07036247334747</v>
      </c>
      <c r="AH38" s="236"/>
      <c r="AI38" s="236"/>
      <c r="AJ38" s="236"/>
    </row>
    <row r="39" spans="1:36" s="42" customFormat="1" ht="16.2">
      <c r="A39" s="570" t="s">
        <v>34</v>
      </c>
      <c r="B39" s="570"/>
      <c r="C39" s="570"/>
      <c r="D39" s="570"/>
      <c r="E39" s="570"/>
      <c r="F39" s="570"/>
      <c r="G39" s="570"/>
      <c r="H39" s="570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  <c r="AG39" s="571"/>
      <c r="AH39" s="210"/>
      <c r="AI39" s="210"/>
      <c r="AJ39" s="210"/>
    </row>
    <row r="40" spans="1:36" ht="16.2">
      <c r="A40" s="559" t="s">
        <v>60</v>
      </c>
      <c r="B40" s="560"/>
      <c r="C40" s="560"/>
      <c r="D40" s="560"/>
      <c r="E40" s="560"/>
      <c r="F40" s="560"/>
      <c r="G40" s="561"/>
      <c r="H40" s="561"/>
      <c r="I40" s="561"/>
      <c r="J40" s="561"/>
      <c r="K40" s="561"/>
      <c r="L40" s="561"/>
      <c r="M40" s="375"/>
      <c r="N40" s="375"/>
      <c r="O40" s="375"/>
      <c r="T40" s="239"/>
      <c r="U40" s="239"/>
      <c r="V40" s="239"/>
      <c r="AA40" s="239"/>
      <c r="AB40" s="239"/>
      <c r="AC40" s="239"/>
      <c r="AH40" s="239"/>
      <c r="AI40" s="239"/>
      <c r="AJ40" s="239"/>
    </row>
    <row r="41" spans="1:36">
      <c r="F41" s="239"/>
      <c r="G41" s="239"/>
      <c r="H41" s="239"/>
      <c r="M41" s="375"/>
      <c r="N41" s="375"/>
      <c r="O41" s="375"/>
      <c r="T41" s="239"/>
      <c r="U41" s="239"/>
      <c r="V41" s="239"/>
      <c r="AA41" s="239"/>
      <c r="AB41" s="239"/>
      <c r="AC41" s="239"/>
      <c r="AH41" s="239"/>
      <c r="AI41" s="239"/>
      <c r="AJ41" s="239"/>
    </row>
    <row r="42" spans="1:36">
      <c r="F42" s="239"/>
      <c r="G42" s="239"/>
      <c r="H42" s="239"/>
      <c r="M42" s="375"/>
      <c r="N42" s="375"/>
      <c r="O42" s="375"/>
      <c r="T42" s="239"/>
      <c r="U42" s="239"/>
      <c r="V42" s="239"/>
      <c r="AA42" s="239"/>
      <c r="AB42" s="239"/>
      <c r="AC42" s="239"/>
      <c r="AH42" s="239"/>
      <c r="AI42" s="239"/>
      <c r="AJ42" s="239"/>
    </row>
  </sheetData>
  <mergeCells count="68">
    <mergeCell ref="A16:A21"/>
    <mergeCell ref="I5:I7"/>
    <mergeCell ref="P5:P15"/>
    <mergeCell ref="B8:B15"/>
    <mergeCell ref="I8:I15"/>
    <mergeCell ref="B5:B7"/>
    <mergeCell ref="A8:A15"/>
    <mergeCell ref="B16:B21"/>
    <mergeCell ref="I16:I21"/>
    <mergeCell ref="A5:A7"/>
    <mergeCell ref="P16:P21"/>
    <mergeCell ref="A1:AG1"/>
    <mergeCell ref="B3:E3"/>
    <mergeCell ref="I3:L3"/>
    <mergeCell ref="P3:S3"/>
    <mergeCell ref="W3:Z3"/>
    <mergeCell ref="AD3:AG3"/>
    <mergeCell ref="A2:B2"/>
    <mergeCell ref="C2:L2"/>
    <mergeCell ref="AD25:AD29"/>
    <mergeCell ref="A22:A24"/>
    <mergeCell ref="W22:W24"/>
    <mergeCell ref="AD22:AD24"/>
    <mergeCell ref="A25:A29"/>
    <mergeCell ref="W25:W29"/>
    <mergeCell ref="B25:B29"/>
    <mergeCell ref="I25:I29"/>
    <mergeCell ref="P25:P29"/>
    <mergeCell ref="B22:B24"/>
    <mergeCell ref="I22:I24"/>
    <mergeCell ref="P22:P24"/>
    <mergeCell ref="AD38:AE38"/>
    <mergeCell ref="AD32:AE32"/>
    <mergeCell ref="I33:J33"/>
    <mergeCell ref="P33:Q33"/>
    <mergeCell ref="W33:X33"/>
    <mergeCell ref="AD33:AE33"/>
    <mergeCell ref="P32:Q32"/>
    <mergeCell ref="I32:J32"/>
    <mergeCell ref="W32:X32"/>
    <mergeCell ref="I34:J34"/>
    <mergeCell ref="W34:X34"/>
    <mergeCell ref="P34:Q34"/>
    <mergeCell ref="P38:Q38"/>
    <mergeCell ref="W38:X38"/>
    <mergeCell ref="I36:J36"/>
    <mergeCell ref="W36:X36"/>
    <mergeCell ref="AD34:AE34"/>
    <mergeCell ref="I35:J35"/>
    <mergeCell ref="P35:Q35"/>
    <mergeCell ref="W35:X35"/>
    <mergeCell ref="AD35:AE35"/>
    <mergeCell ref="A40:L40"/>
    <mergeCell ref="W16:W21"/>
    <mergeCell ref="AD5:AD7"/>
    <mergeCell ref="AD16:AD21"/>
    <mergeCell ref="W8:W15"/>
    <mergeCell ref="W5:W7"/>
    <mergeCell ref="AD8:AD15"/>
    <mergeCell ref="B38:C38"/>
    <mergeCell ref="I38:J38"/>
    <mergeCell ref="A39:AG39"/>
    <mergeCell ref="A32:A37"/>
    <mergeCell ref="A30:B30"/>
    <mergeCell ref="A31:B31"/>
    <mergeCell ref="B32:C32"/>
    <mergeCell ref="AD36:AE36"/>
    <mergeCell ref="P36:Q36"/>
  </mergeCells>
  <phoneticPr fontId="10" type="noConversion"/>
  <conditionalFormatting sqref="AE22">
    <cfRule type="containsText" dxfId="29" priority="16" stopIfTrue="1" operator="containsText" text="炸">
      <formula>NOT(ISERROR(SEARCH("炸",AE22)))</formula>
    </cfRule>
  </conditionalFormatting>
  <conditionalFormatting sqref="E22">
    <cfRule type="containsText" dxfId="28" priority="15" stopIfTrue="1" operator="containsText" text="炸">
      <formula>NOT(ISERROR(SEARCH("炸",E22)))</formula>
    </cfRule>
  </conditionalFormatting>
  <conditionalFormatting sqref="L22">
    <cfRule type="containsText" dxfId="27" priority="14" stopIfTrue="1" operator="containsText" text="炸">
      <formula>NOT(ISERROR(SEARCH("炸",L22)))</formula>
    </cfRule>
  </conditionalFormatting>
  <conditionalFormatting sqref="Z22">
    <cfRule type="containsText" dxfId="26" priority="7" stopIfTrue="1" operator="containsText" text="炸">
      <formula>NOT(ISERROR(SEARCH("炸",Z22)))</formula>
    </cfRule>
  </conditionalFormatting>
  <conditionalFormatting sqref="Y23">
    <cfRule type="containsText" dxfId="25" priority="8" stopIfTrue="1" operator="containsText" text="炸">
      <formula>NOT(ISERROR(SEARCH("炸",Y23)))</formula>
    </cfRule>
  </conditionalFormatting>
  <conditionalFormatting sqref="C22">
    <cfRule type="containsText" dxfId="24" priority="3" stopIfTrue="1" operator="containsText" text="炸">
      <formula>NOT(ISERROR(SEARCH("炸",C22)))</formula>
    </cfRule>
  </conditionalFormatting>
  <conditionalFormatting sqref="J22">
    <cfRule type="containsText" dxfId="23" priority="2" stopIfTrue="1" operator="containsText" text="炸">
      <formula>NOT(ISERROR(SEARCH("炸",J22)))</formula>
    </cfRule>
  </conditionalFormatting>
  <conditionalFormatting sqref="X22">
    <cfRule type="containsText" dxfId="22" priority="1" stopIfTrue="1" operator="containsText" text="炸">
      <formula>NOT(ISERROR(SEARCH("炸",X22)))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8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tabSelected="1" zoomScale="70" zoomScaleNormal="70" workbookViewId="0">
      <selection activeCell="AO6" sqref="AO6"/>
    </sheetView>
  </sheetViews>
  <sheetFormatPr defaultRowHeight="13.8"/>
  <cols>
    <col min="1" max="1" width="4.8984375" customWidth="1"/>
    <col min="2" max="2" width="5.8984375" customWidth="1"/>
    <col min="3" max="3" width="9.8984375" customWidth="1"/>
    <col min="4" max="4" width="7.5" customWidth="1"/>
    <col min="5" max="5" width="6.59765625" customWidth="1"/>
    <col min="6" max="8" width="4.59765625" style="237" hidden="1" customWidth="1"/>
    <col min="9" max="9" width="5.8984375" customWidth="1"/>
    <col min="10" max="10" width="9.69921875" customWidth="1"/>
    <col min="11" max="11" width="8.09765625" customWidth="1"/>
    <col min="12" max="12" width="7" customWidth="1"/>
    <col min="13" max="15" width="4.59765625" style="237" hidden="1" customWidth="1"/>
    <col min="16" max="16" width="6.59765625" customWidth="1"/>
    <col min="17" max="17" width="11.5" customWidth="1"/>
    <col min="18" max="18" width="7.59765625" customWidth="1"/>
    <col min="19" max="19" width="7.69921875" customWidth="1"/>
    <col min="20" max="22" width="4.59765625" style="237" hidden="1" customWidth="1"/>
    <col min="23" max="23" width="6.69921875" customWidth="1"/>
    <col min="24" max="24" width="12" customWidth="1"/>
    <col min="25" max="25" width="7.5" customWidth="1"/>
    <col min="26" max="26" width="8.69921875" customWidth="1"/>
    <col min="27" max="29" width="4.59765625" style="237" hidden="1" customWidth="1"/>
    <col min="30" max="30" width="6.09765625" customWidth="1"/>
    <col min="31" max="31" width="10.8984375" customWidth="1"/>
    <col min="32" max="32" width="7.59765625" customWidth="1"/>
    <col min="33" max="33" width="7.8984375" customWidth="1"/>
    <col min="34" max="36" width="4.59765625" style="237" hidden="1" customWidth="1"/>
  </cols>
  <sheetData>
    <row r="1" spans="1:53" ht="24.6">
      <c r="A1" s="562" t="s">
        <v>254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3"/>
      <c r="AH1" s="199"/>
      <c r="AI1" s="199"/>
      <c r="AJ1" s="199"/>
    </row>
    <row r="2" spans="1:53" s="52" customFormat="1" ht="24" customHeight="1">
      <c r="A2" s="564" t="s">
        <v>21</v>
      </c>
      <c r="B2" s="564"/>
      <c r="C2" s="565" t="s">
        <v>181</v>
      </c>
      <c r="D2" s="566"/>
      <c r="E2" s="566"/>
      <c r="F2" s="566"/>
      <c r="G2" s="566"/>
      <c r="H2" s="566"/>
      <c r="I2" s="566"/>
      <c r="J2" s="566"/>
      <c r="K2" s="566"/>
      <c r="L2" s="566"/>
      <c r="M2" s="213"/>
      <c r="N2" s="213"/>
      <c r="O2" s="213"/>
      <c r="P2" s="355" t="s">
        <v>84</v>
      </c>
      <c r="Q2" s="355"/>
      <c r="R2" s="45"/>
      <c r="S2" s="355"/>
      <c r="T2" s="213"/>
      <c r="U2" s="213"/>
      <c r="V2" s="213"/>
      <c r="W2" s="355"/>
      <c r="X2" s="70" t="s">
        <v>22</v>
      </c>
      <c r="Y2" s="71"/>
      <c r="Z2" s="70"/>
      <c r="AA2" s="210"/>
      <c r="AB2" s="210"/>
      <c r="AC2" s="210"/>
      <c r="AD2" s="71"/>
      <c r="AE2" s="71"/>
      <c r="AF2" s="70"/>
      <c r="AG2" s="71"/>
      <c r="AH2" s="210"/>
      <c r="AI2" s="210"/>
      <c r="AJ2" s="210"/>
      <c r="AK2" s="567"/>
      <c r="AL2" s="567"/>
      <c r="AM2" s="567"/>
      <c r="AN2" s="567"/>
      <c r="AO2" s="567"/>
      <c r="AP2" s="567"/>
      <c r="AQ2" s="567"/>
      <c r="AR2" s="567"/>
      <c r="AS2" s="567"/>
      <c r="AT2" s="567"/>
      <c r="AU2" s="567"/>
      <c r="AV2" s="567"/>
      <c r="AW2" s="567"/>
      <c r="AX2" s="567"/>
      <c r="AY2" s="567"/>
      <c r="AZ2" s="567"/>
      <c r="BA2" s="567"/>
    </row>
    <row r="3" spans="1:53" ht="16.2">
      <c r="A3" s="72" t="s">
        <v>0</v>
      </c>
      <c r="B3" s="639" t="s">
        <v>291</v>
      </c>
      <c r="C3" s="640"/>
      <c r="D3" s="640"/>
      <c r="E3" s="640"/>
      <c r="F3" s="358"/>
      <c r="G3" s="359"/>
      <c r="H3" s="359"/>
      <c r="I3" s="639" t="s">
        <v>292</v>
      </c>
      <c r="J3" s="640"/>
      <c r="K3" s="640"/>
      <c r="L3" s="640"/>
      <c r="M3" s="358"/>
      <c r="N3" s="359"/>
      <c r="O3" s="359"/>
      <c r="P3" s="639" t="s">
        <v>293</v>
      </c>
      <c r="Q3" s="640"/>
      <c r="R3" s="640"/>
      <c r="S3" s="640"/>
      <c r="T3" s="356"/>
      <c r="U3" s="357"/>
      <c r="V3" s="357"/>
      <c r="W3" s="639" t="s">
        <v>294</v>
      </c>
      <c r="X3" s="640"/>
      <c r="Y3" s="640"/>
      <c r="Z3" s="640"/>
      <c r="AA3" s="356"/>
      <c r="AB3" s="357"/>
      <c r="AC3" s="357"/>
      <c r="AD3" s="572" t="s">
        <v>295</v>
      </c>
      <c r="AE3" s="573"/>
      <c r="AF3" s="573"/>
      <c r="AG3" s="573"/>
      <c r="AH3" s="214"/>
      <c r="AI3" s="215"/>
      <c r="AJ3" s="215"/>
    </row>
    <row r="4" spans="1:53" ht="16.2">
      <c r="A4" s="72" t="s">
        <v>3</v>
      </c>
      <c r="B4" s="10" t="s">
        <v>4</v>
      </c>
      <c r="C4" s="72" t="s">
        <v>5</v>
      </c>
      <c r="D4" s="11" t="s">
        <v>6</v>
      </c>
      <c r="E4" s="10" t="s">
        <v>7</v>
      </c>
      <c r="F4" s="212" t="s">
        <v>41</v>
      </c>
      <c r="G4" s="212" t="s">
        <v>42</v>
      </c>
      <c r="H4" s="241" t="s">
        <v>43</v>
      </c>
      <c r="I4" s="10" t="s">
        <v>4</v>
      </c>
      <c r="J4" s="72" t="s">
        <v>5</v>
      </c>
      <c r="K4" s="11" t="s">
        <v>6</v>
      </c>
      <c r="L4" s="10" t="s">
        <v>7</v>
      </c>
      <c r="M4" s="212" t="s">
        <v>41</v>
      </c>
      <c r="N4" s="212" t="s">
        <v>42</v>
      </c>
      <c r="O4" s="241" t="s">
        <v>43</v>
      </c>
      <c r="P4" s="10" t="s">
        <v>4</v>
      </c>
      <c r="Q4" s="72" t="s">
        <v>5</v>
      </c>
      <c r="R4" s="11" t="s">
        <v>6</v>
      </c>
      <c r="S4" s="10" t="s">
        <v>7</v>
      </c>
      <c r="T4" s="212" t="s">
        <v>41</v>
      </c>
      <c r="U4" s="212" t="s">
        <v>42</v>
      </c>
      <c r="V4" s="241" t="s">
        <v>43</v>
      </c>
      <c r="W4" s="10" t="s">
        <v>4</v>
      </c>
      <c r="X4" s="72" t="s">
        <v>5</v>
      </c>
      <c r="Y4" s="11" t="s">
        <v>6</v>
      </c>
      <c r="Z4" s="10" t="s">
        <v>7</v>
      </c>
      <c r="AA4" s="212" t="s">
        <v>41</v>
      </c>
      <c r="AB4" s="212" t="s">
        <v>42</v>
      </c>
      <c r="AC4" s="241" t="s">
        <v>43</v>
      </c>
      <c r="AD4" s="10" t="s">
        <v>4</v>
      </c>
      <c r="AE4" s="72" t="s">
        <v>5</v>
      </c>
      <c r="AF4" s="11" t="s">
        <v>6</v>
      </c>
      <c r="AG4" s="10" t="s">
        <v>7</v>
      </c>
      <c r="AH4" s="212" t="s">
        <v>41</v>
      </c>
      <c r="AI4" s="212" t="s">
        <v>42</v>
      </c>
      <c r="AJ4" s="241" t="s">
        <v>43</v>
      </c>
    </row>
    <row r="5" spans="1:53" ht="16.649999999999999" customHeight="1">
      <c r="A5" s="613" t="s">
        <v>1</v>
      </c>
      <c r="B5" s="590" t="s">
        <v>75</v>
      </c>
      <c r="C5" s="53" t="s">
        <v>71</v>
      </c>
      <c r="D5" s="41">
        <v>75</v>
      </c>
      <c r="E5" s="41">
        <v>50</v>
      </c>
      <c r="F5" s="247">
        <v>4.5</v>
      </c>
      <c r="G5" s="217"/>
      <c r="H5" s="217"/>
      <c r="I5" s="590" t="s">
        <v>29</v>
      </c>
      <c r="J5" s="53" t="s">
        <v>27</v>
      </c>
      <c r="K5" s="41">
        <v>52</v>
      </c>
      <c r="L5" s="41">
        <v>35</v>
      </c>
      <c r="M5" s="247">
        <v>4.5</v>
      </c>
      <c r="N5" s="217"/>
      <c r="O5" s="217"/>
      <c r="P5" s="626" t="s">
        <v>303</v>
      </c>
      <c r="Q5" s="77" t="s">
        <v>329</v>
      </c>
      <c r="R5" s="41">
        <v>100</v>
      </c>
      <c r="S5" s="41">
        <v>200</v>
      </c>
      <c r="T5" s="216">
        <v>5</v>
      </c>
      <c r="U5" s="217"/>
      <c r="V5" s="217"/>
      <c r="W5" s="595" t="s">
        <v>29</v>
      </c>
      <c r="X5" s="53" t="s">
        <v>27</v>
      </c>
      <c r="Y5" s="41">
        <v>52</v>
      </c>
      <c r="Z5" s="41">
        <v>35</v>
      </c>
      <c r="AA5" s="247">
        <v>4.5</v>
      </c>
      <c r="AB5" s="217"/>
      <c r="AC5" s="217"/>
      <c r="AD5" s="590" t="s">
        <v>75</v>
      </c>
      <c r="AE5" s="53" t="s">
        <v>71</v>
      </c>
      <c r="AF5" s="41">
        <v>75</v>
      </c>
      <c r="AG5" s="41">
        <v>50</v>
      </c>
      <c r="AH5" s="247">
        <v>4.5</v>
      </c>
      <c r="AI5" s="217"/>
      <c r="AJ5" s="217"/>
    </row>
    <row r="6" spans="1:53" ht="16.2">
      <c r="A6" s="613"/>
      <c r="B6" s="591"/>
      <c r="C6" s="77"/>
      <c r="D6" s="41"/>
      <c r="E6" s="41"/>
      <c r="F6" s="216"/>
      <c r="G6" s="216"/>
      <c r="H6" s="217"/>
      <c r="I6" s="591"/>
      <c r="J6" s="77" t="s">
        <v>30</v>
      </c>
      <c r="K6" s="41">
        <v>22</v>
      </c>
      <c r="L6" s="41">
        <v>15</v>
      </c>
      <c r="M6" s="216"/>
      <c r="N6" s="216"/>
      <c r="O6" s="217"/>
      <c r="P6" s="627"/>
      <c r="Q6" s="81" t="s">
        <v>330</v>
      </c>
      <c r="R6" s="299">
        <f t="shared" ref="R6:R12" si="0">S6/670*1000</f>
        <v>62.686567164179102</v>
      </c>
      <c r="S6" s="83">
        <v>42</v>
      </c>
      <c r="T6" s="216"/>
      <c r="U6" s="219">
        <f>R6/35</f>
        <v>1.7910447761194028</v>
      </c>
      <c r="V6" s="217"/>
      <c r="W6" s="596"/>
      <c r="X6" s="77" t="s">
        <v>30</v>
      </c>
      <c r="Y6" s="41">
        <v>22</v>
      </c>
      <c r="Z6" s="41">
        <v>15</v>
      </c>
      <c r="AA6" s="216"/>
      <c r="AB6" s="216"/>
      <c r="AC6" s="217"/>
      <c r="AD6" s="591"/>
      <c r="AE6" s="77"/>
      <c r="AF6" s="41"/>
      <c r="AG6" s="41"/>
      <c r="AH6" s="216"/>
      <c r="AI6" s="216"/>
      <c r="AJ6" s="217"/>
    </row>
    <row r="7" spans="1:53" ht="16.2">
      <c r="A7" s="613"/>
      <c r="B7" s="592"/>
      <c r="C7" s="44"/>
      <c r="D7" s="41"/>
      <c r="E7" s="41"/>
      <c r="F7" s="216"/>
      <c r="G7" s="218"/>
      <c r="H7" s="217"/>
      <c r="I7" s="592"/>
      <c r="J7" s="77"/>
      <c r="K7" s="41"/>
      <c r="L7" s="41"/>
      <c r="M7" s="216"/>
      <c r="N7" s="218"/>
      <c r="O7" s="217"/>
      <c r="P7" s="627"/>
      <c r="Q7" s="81" t="s">
        <v>331</v>
      </c>
      <c r="R7" s="299">
        <f t="shared" si="0"/>
        <v>13.432835820895523</v>
      </c>
      <c r="S7" s="83">
        <v>9</v>
      </c>
      <c r="T7" s="216"/>
      <c r="U7" s="219">
        <f>R7/50</f>
        <v>0.26865671641791045</v>
      </c>
      <c r="V7" s="217"/>
      <c r="W7" s="597"/>
      <c r="X7" s="69"/>
      <c r="Y7" s="84"/>
      <c r="Z7" s="41"/>
      <c r="AA7" s="216"/>
      <c r="AB7" s="218"/>
      <c r="AC7" s="217"/>
      <c r="AD7" s="592"/>
      <c r="AE7" s="44"/>
      <c r="AF7" s="41"/>
      <c r="AG7" s="41"/>
      <c r="AH7" s="216"/>
      <c r="AI7" s="218"/>
      <c r="AJ7" s="217"/>
    </row>
    <row r="8" spans="1:53" ht="16.649999999999999" customHeight="1">
      <c r="A8" s="613" t="s">
        <v>8</v>
      </c>
      <c r="B8" s="574" t="str">
        <f>'12月菜單'!E18</f>
        <v>醬爆豬柳</v>
      </c>
      <c r="C8" s="406" t="s">
        <v>306</v>
      </c>
      <c r="D8" s="299">
        <f t="shared" ref="D8:D10" si="1">E8/670*1000</f>
        <v>76.119402985074615</v>
      </c>
      <c r="E8" s="88">
        <v>51</v>
      </c>
      <c r="F8" s="216"/>
      <c r="G8" s="219">
        <f>D8/35</f>
        <v>2.1748400852878462</v>
      </c>
      <c r="H8" s="219"/>
      <c r="I8" s="574" t="str">
        <f>'12月菜單'!E19</f>
        <v>麻醬雞丁</v>
      </c>
      <c r="J8" s="406" t="s">
        <v>320</v>
      </c>
      <c r="K8" s="299">
        <f t="shared" ref="K8:K10" si="2">L8/670*1000</f>
        <v>80.597014925373131</v>
      </c>
      <c r="L8" s="88">
        <v>54</v>
      </c>
      <c r="M8" s="216"/>
      <c r="N8" s="219">
        <f>K8/40*0.85</f>
        <v>1.7126865671641789</v>
      </c>
      <c r="O8" s="219"/>
      <c r="P8" s="627"/>
      <c r="Q8" s="463" t="s">
        <v>308</v>
      </c>
      <c r="R8" s="299">
        <f t="shared" si="0"/>
        <v>7.4626865671641793</v>
      </c>
      <c r="S8" s="88">
        <v>5</v>
      </c>
      <c r="T8" s="216"/>
      <c r="U8" s="219"/>
      <c r="V8" s="242">
        <f t="shared" ref="V8:V12" si="3">R8/100</f>
        <v>7.4626865671641798E-2</v>
      </c>
      <c r="W8" s="579" t="str">
        <f>'12月菜單'!E21</f>
        <v>油蔥雞</v>
      </c>
      <c r="X8" s="406" t="s">
        <v>320</v>
      </c>
      <c r="Y8" s="299">
        <f t="shared" ref="Y8:Y9" si="4">Z8/670*1000</f>
        <v>80.597014925373131</v>
      </c>
      <c r="Z8" s="88">
        <v>54</v>
      </c>
      <c r="AA8" s="216"/>
      <c r="AB8" s="219">
        <f>Y8/40*0.85</f>
        <v>1.7126865671641789</v>
      </c>
      <c r="AC8" s="219"/>
      <c r="AD8" s="638" t="str">
        <f>'12月菜單'!E22</f>
        <v>鼓汁排骨</v>
      </c>
      <c r="AE8" s="86" t="s">
        <v>345</v>
      </c>
      <c r="AF8" s="299">
        <f t="shared" ref="AF8:AF10" si="5">AG8/670*1000</f>
        <v>49.253731343283583</v>
      </c>
      <c r="AG8" s="90">
        <v>33</v>
      </c>
      <c r="AH8" s="216"/>
      <c r="AI8" s="219">
        <f>AF8/35</f>
        <v>1.4072494669509594</v>
      </c>
      <c r="AJ8" s="219"/>
      <c r="AL8" s="301"/>
      <c r="AM8" s="301"/>
    </row>
    <row r="9" spans="1:53" ht="16.2">
      <c r="A9" s="573"/>
      <c r="B9" s="574"/>
      <c r="C9" s="406" t="s">
        <v>307</v>
      </c>
      <c r="D9" s="299">
        <f t="shared" si="1"/>
        <v>22.388059701492537</v>
      </c>
      <c r="E9" s="88">
        <v>15</v>
      </c>
      <c r="F9" s="216"/>
      <c r="G9" s="220"/>
      <c r="H9" s="242">
        <f>D9/100</f>
        <v>0.22388059701492538</v>
      </c>
      <c r="I9" s="574"/>
      <c r="J9" s="406" t="s">
        <v>400</v>
      </c>
      <c r="K9" s="299">
        <f t="shared" si="2"/>
        <v>11.940298507462687</v>
      </c>
      <c r="L9" s="88">
        <v>8</v>
      </c>
      <c r="M9" s="250"/>
      <c r="N9" s="219">
        <f>K9/55</f>
        <v>0.21709633649932158</v>
      </c>
      <c r="O9" s="242"/>
      <c r="P9" s="627"/>
      <c r="Q9" s="55" t="s">
        <v>332</v>
      </c>
      <c r="R9" s="299">
        <f t="shared" si="0"/>
        <v>5.9701492537313436</v>
      </c>
      <c r="S9" s="88">
        <v>4</v>
      </c>
      <c r="T9" s="219"/>
      <c r="U9" s="219"/>
      <c r="V9" s="242">
        <f t="shared" si="3"/>
        <v>5.9701492537313439E-2</v>
      </c>
      <c r="W9" s="579"/>
      <c r="X9" s="406" t="s">
        <v>321</v>
      </c>
      <c r="Y9" s="299">
        <f t="shared" si="4"/>
        <v>22.388059701492537</v>
      </c>
      <c r="Z9" s="88">
        <v>15</v>
      </c>
      <c r="AA9" s="250"/>
      <c r="AB9" s="220"/>
      <c r="AC9" s="242">
        <f>Y9/100</f>
        <v>0.22388059701492538</v>
      </c>
      <c r="AD9" s="638"/>
      <c r="AE9" s="347" t="s">
        <v>346</v>
      </c>
      <c r="AF9" s="299">
        <f t="shared" si="5"/>
        <v>31.343283582089551</v>
      </c>
      <c r="AG9" s="90">
        <v>21</v>
      </c>
      <c r="AH9" s="216"/>
      <c r="AI9" s="219">
        <f>AF9/35</f>
        <v>0.89552238805970141</v>
      </c>
      <c r="AJ9" s="242"/>
      <c r="AL9" s="301"/>
      <c r="AM9" s="301"/>
    </row>
    <row r="10" spans="1:53" ht="16.2">
      <c r="A10" s="573"/>
      <c r="B10" s="574"/>
      <c r="C10" s="406" t="s">
        <v>308</v>
      </c>
      <c r="D10" s="299">
        <f t="shared" si="1"/>
        <v>8.9552238805970159</v>
      </c>
      <c r="E10" s="88">
        <v>6</v>
      </c>
      <c r="F10" s="216"/>
      <c r="G10" s="220"/>
      <c r="H10" s="242">
        <f>D10/100</f>
        <v>8.9552238805970158E-2</v>
      </c>
      <c r="I10" s="574"/>
      <c r="J10" s="406" t="s">
        <v>401</v>
      </c>
      <c r="K10" s="299">
        <f t="shared" si="2"/>
        <v>11.940298507462687</v>
      </c>
      <c r="L10" s="88">
        <v>8</v>
      </c>
      <c r="M10" s="216"/>
      <c r="N10" s="219"/>
      <c r="O10" s="242">
        <f>K10/100</f>
        <v>0.11940298507462688</v>
      </c>
      <c r="P10" s="627"/>
      <c r="Q10" s="289" t="s">
        <v>333</v>
      </c>
      <c r="R10" s="299">
        <f t="shared" si="0"/>
        <v>4.477611940298508</v>
      </c>
      <c r="S10" s="88">
        <v>3</v>
      </c>
      <c r="T10" s="216"/>
      <c r="U10" s="219"/>
      <c r="V10" s="242">
        <f t="shared" si="3"/>
        <v>4.4776119402985079E-2</v>
      </c>
      <c r="W10" s="579"/>
      <c r="X10" s="406" t="s">
        <v>309</v>
      </c>
      <c r="Y10" s="299" t="s">
        <v>402</v>
      </c>
      <c r="Z10" s="88">
        <v>1</v>
      </c>
      <c r="AA10" s="216"/>
      <c r="AB10" s="219"/>
      <c r="AC10" s="242"/>
      <c r="AD10" s="638"/>
      <c r="AE10" s="86" t="s">
        <v>347</v>
      </c>
      <c r="AF10" s="299">
        <f t="shared" si="5"/>
        <v>0.89552238805970152</v>
      </c>
      <c r="AG10" s="90">
        <v>0.6</v>
      </c>
      <c r="AH10" s="216"/>
      <c r="AI10" s="220"/>
      <c r="AJ10" s="242">
        <f>AF10/100</f>
        <v>8.9552238805970154E-3</v>
      </c>
      <c r="AL10" s="301"/>
      <c r="AM10" s="301"/>
    </row>
    <row r="11" spans="1:53" ht="16.2">
      <c r="A11" s="573"/>
      <c r="B11" s="574"/>
      <c r="C11" s="119" t="s">
        <v>309</v>
      </c>
      <c r="D11" s="332" t="s">
        <v>350</v>
      </c>
      <c r="E11" s="360">
        <v>1</v>
      </c>
      <c r="F11" s="216"/>
      <c r="G11" s="219"/>
      <c r="H11" s="242"/>
      <c r="I11" s="574"/>
      <c r="J11" s="504" t="s">
        <v>397</v>
      </c>
      <c r="K11" s="88" t="s">
        <v>402</v>
      </c>
      <c r="L11" s="88">
        <v>0.6</v>
      </c>
      <c r="M11" s="236"/>
      <c r="N11" s="236"/>
      <c r="O11" s="236"/>
      <c r="P11" s="627"/>
      <c r="Q11" s="55" t="s">
        <v>318</v>
      </c>
      <c r="R11" s="299">
        <f t="shared" si="0"/>
        <v>67.164179104477611</v>
      </c>
      <c r="S11" s="88">
        <v>45</v>
      </c>
      <c r="T11" s="216"/>
      <c r="U11" s="219"/>
      <c r="V11" s="242">
        <f t="shared" si="3"/>
        <v>0.67164179104477606</v>
      </c>
      <c r="W11" s="579"/>
      <c r="X11" s="464"/>
      <c r="Y11" s="88"/>
      <c r="Z11" s="88"/>
      <c r="AA11" s="236"/>
      <c r="AB11" s="236"/>
      <c r="AC11" s="236"/>
      <c r="AD11" s="638"/>
      <c r="AE11" s="86" t="s">
        <v>348</v>
      </c>
      <c r="AF11" s="211" t="s">
        <v>69</v>
      </c>
      <c r="AG11" s="90">
        <v>0.6</v>
      </c>
      <c r="AH11" s="216"/>
      <c r="AI11" s="219"/>
      <c r="AJ11" s="242"/>
      <c r="AL11" s="301"/>
      <c r="AM11" s="301"/>
    </row>
    <row r="12" spans="1:53" ht="16.649999999999999" customHeight="1">
      <c r="A12" s="573"/>
      <c r="B12" s="574"/>
      <c r="C12" s="496" t="s">
        <v>310</v>
      </c>
      <c r="D12" s="88"/>
      <c r="E12" s="360" t="s">
        <v>374</v>
      </c>
      <c r="F12" s="216"/>
      <c r="G12" s="220"/>
      <c r="H12" s="219"/>
      <c r="I12" s="574"/>
      <c r="J12" s="460"/>
      <c r="K12" s="88"/>
      <c r="L12" s="127"/>
      <c r="M12" s="216"/>
      <c r="N12" s="219"/>
      <c r="O12" s="242"/>
      <c r="P12" s="627"/>
      <c r="Q12" s="55" t="s">
        <v>334</v>
      </c>
      <c r="R12" s="299">
        <f t="shared" si="0"/>
        <v>14.925373134328359</v>
      </c>
      <c r="S12" s="88">
        <v>10</v>
      </c>
      <c r="T12" s="216"/>
      <c r="U12" s="220"/>
      <c r="V12" s="242">
        <f t="shared" si="3"/>
        <v>0.1492537313432836</v>
      </c>
      <c r="W12" s="574"/>
      <c r="X12" s="503"/>
      <c r="Y12" s="209"/>
      <c r="Z12" s="124"/>
      <c r="AA12" s="216"/>
      <c r="AB12" s="220"/>
      <c r="AC12" s="219"/>
      <c r="AD12" s="638"/>
      <c r="AE12" s="289" t="s">
        <v>349</v>
      </c>
      <c r="AF12" s="211" t="s">
        <v>350</v>
      </c>
      <c r="AG12" s="90"/>
      <c r="AH12" s="236"/>
      <c r="AI12" s="236"/>
      <c r="AJ12" s="236"/>
    </row>
    <row r="13" spans="1:53" ht="16.2">
      <c r="A13" s="573"/>
      <c r="B13" s="574"/>
      <c r="C13" s="406"/>
      <c r="D13" s="88"/>
      <c r="E13" s="360"/>
      <c r="F13" s="216"/>
      <c r="G13" s="216"/>
      <c r="H13" s="219"/>
      <c r="I13" s="574"/>
      <c r="J13" s="12"/>
      <c r="K13" s="209"/>
      <c r="L13" s="124"/>
      <c r="M13" s="216"/>
      <c r="N13" s="220"/>
      <c r="O13" s="219"/>
      <c r="P13" s="627"/>
      <c r="Q13" s="31"/>
      <c r="R13" s="41"/>
      <c r="S13" s="46"/>
      <c r="T13" s="216"/>
      <c r="U13" s="216"/>
      <c r="V13" s="219"/>
      <c r="W13" s="574"/>
      <c r="X13" s="12"/>
      <c r="Y13" s="73"/>
      <c r="Z13" s="73"/>
      <c r="AA13" s="216"/>
      <c r="AB13" s="216"/>
      <c r="AC13" s="219"/>
      <c r="AD13" s="638"/>
      <c r="AE13" s="282"/>
      <c r="AF13" s="282"/>
      <c r="AG13" s="282"/>
      <c r="AH13" s="236"/>
      <c r="AI13" s="236"/>
      <c r="AJ13" s="236"/>
    </row>
    <row r="14" spans="1:53" ht="16.2">
      <c r="A14" s="573"/>
      <c r="B14" s="574"/>
      <c r="C14" s="138"/>
      <c r="D14" s="40"/>
      <c r="E14" s="360"/>
      <c r="F14" s="216"/>
      <c r="G14" s="222"/>
      <c r="H14" s="219"/>
      <c r="I14" s="574"/>
      <c r="J14" s="56"/>
      <c r="K14" s="281"/>
      <c r="L14" s="281"/>
      <c r="M14" s="216"/>
      <c r="N14" s="216"/>
      <c r="O14" s="219"/>
      <c r="P14" s="627"/>
      <c r="Q14" s="28"/>
      <c r="R14" s="41"/>
      <c r="S14" s="46"/>
      <c r="T14" s="216"/>
      <c r="U14" s="222"/>
      <c r="V14" s="219"/>
      <c r="W14" s="574"/>
      <c r="X14" s="12"/>
      <c r="Y14" s="73"/>
      <c r="Z14" s="73"/>
      <c r="AA14" s="216"/>
      <c r="AB14" s="222"/>
      <c r="AC14" s="219"/>
      <c r="AD14" s="638"/>
      <c r="AE14" s="282"/>
      <c r="AF14" s="282"/>
      <c r="AG14" s="282"/>
      <c r="AH14" s="236"/>
      <c r="AI14" s="236"/>
      <c r="AJ14" s="236"/>
    </row>
    <row r="15" spans="1:53" ht="16.2">
      <c r="A15" s="573"/>
      <c r="B15" s="574"/>
      <c r="C15" s="41"/>
      <c r="D15" s="40"/>
      <c r="E15" s="122"/>
      <c r="F15" s="216"/>
      <c r="G15" s="219"/>
      <c r="H15" s="223"/>
      <c r="I15" s="574"/>
      <c r="J15" s="56"/>
      <c r="K15" s="12"/>
      <c r="L15" s="57"/>
      <c r="M15" s="216"/>
      <c r="N15" s="219"/>
      <c r="O15" s="223"/>
      <c r="P15" s="628"/>
      <c r="Q15" s="46"/>
      <c r="R15" s="41"/>
      <c r="S15" s="46"/>
      <c r="T15" s="216"/>
      <c r="U15" s="219"/>
      <c r="V15" s="223"/>
      <c r="W15" s="574"/>
      <c r="X15" s="444"/>
      <c r="Y15" s="73"/>
      <c r="Z15" s="73"/>
      <c r="AA15" s="216"/>
      <c r="AB15" s="219"/>
      <c r="AC15" s="223"/>
      <c r="AD15" s="638"/>
      <c r="AE15" s="28"/>
      <c r="AF15" s="28"/>
      <c r="AG15" s="12"/>
      <c r="AH15" s="216"/>
      <c r="AI15" s="219"/>
      <c r="AJ15" s="223"/>
    </row>
    <row r="16" spans="1:53" ht="16.649999999999999" customHeight="1">
      <c r="A16" s="613" t="s">
        <v>9</v>
      </c>
      <c r="B16" s="574" t="str">
        <f>'12月菜單'!F18</f>
        <v>魚丸黃瓜</v>
      </c>
      <c r="C16" s="467" t="s">
        <v>311</v>
      </c>
      <c r="D16" s="332">
        <f t="shared" ref="D16:D18" si="6">E16/670*1000</f>
        <v>13.432835820895523</v>
      </c>
      <c r="E16" s="513">
        <v>9</v>
      </c>
      <c r="F16" s="250"/>
      <c r="G16" s="219">
        <f>D16/50</f>
        <v>0.26865671641791045</v>
      </c>
      <c r="H16" s="242"/>
      <c r="I16" s="574" t="str">
        <f>'12月菜單'!F19</f>
        <v>培根玉米</v>
      </c>
      <c r="J16" s="406" t="s">
        <v>322</v>
      </c>
      <c r="K16" s="299">
        <f t="shared" ref="K16:K17" si="7">L16/670*1000</f>
        <v>17.910447761194032</v>
      </c>
      <c r="L16" s="514">
        <v>12</v>
      </c>
      <c r="M16" s="219"/>
      <c r="N16" s="219">
        <f>K16/50</f>
        <v>0.35820895522388063</v>
      </c>
      <c r="O16" s="242"/>
      <c r="P16" s="574" t="s">
        <v>377</v>
      </c>
      <c r="Q16" s="56" t="s">
        <v>335</v>
      </c>
      <c r="R16" s="73">
        <v>30</v>
      </c>
      <c r="S16" s="12" t="s">
        <v>376</v>
      </c>
      <c r="T16" s="224">
        <v>1</v>
      </c>
      <c r="U16" s="219"/>
      <c r="V16" s="242"/>
      <c r="W16" s="633" t="str">
        <f>'12月菜單'!F21</f>
        <v>絲瓜燴蛋</v>
      </c>
      <c r="X16" s="510" t="s">
        <v>220</v>
      </c>
      <c r="Y16" s="514">
        <f t="shared" ref="Y16:Y17" si="8">Z16/670*1000</f>
        <v>22.388059701492537</v>
      </c>
      <c r="Z16" s="514">
        <v>15</v>
      </c>
      <c r="AA16" s="224"/>
      <c r="AB16" s="219">
        <f>Y16/55</f>
        <v>0.40705563093622793</v>
      </c>
      <c r="AC16" s="242"/>
      <c r="AD16" s="575" t="str">
        <f>'12月菜單'!F22</f>
        <v>咖哩雙花菜</v>
      </c>
      <c r="AE16" s="55" t="s">
        <v>337</v>
      </c>
      <c r="AF16" s="299">
        <f t="shared" ref="AF16:AF18" si="9">AG16/670*1000</f>
        <v>44.776119402985074</v>
      </c>
      <c r="AG16" s="88">
        <v>30</v>
      </c>
      <c r="AH16" s="250"/>
      <c r="AI16" s="219"/>
      <c r="AJ16" s="242">
        <f>AF16/100</f>
        <v>0.44776119402985076</v>
      </c>
    </row>
    <row r="17" spans="1:36" ht="16.2">
      <c r="A17" s="573"/>
      <c r="B17" s="574"/>
      <c r="C17" s="467" t="s">
        <v>312</v>
      </c>
      <c r="D17" s="332">
        <f t="shared" si="6"/>
        <v>62.686567164179102</v>
      </c>
      <c r="E17" s="111">
        <v>42</v>
      </c>
      <c r="F17" s="224"/>
      <c r="G17" s="219"/>
      <c r="H17" s="242">
        <f>D17/100</f>
        <v>0.62686567164179108</v>
      </c>
      <c r="I17" s="574"/>
      <c r="J17" s="36" t="s">
        <v>323</v>
      </c>
      <c r="K17" s="299">
        <f t="shared" si="7"/>
        <v>64.179104477611943</v>
      </c>
      <c r="L17" s="83">
        <v>43</v>
      </c>
      <c r="M17" s="283">
        <f>K17/85</f>
        <v>0.75504828797190526</v>
      </c>
      <c r="N17" s="219"/>
      <c r="O17" s="242"/>
      <c r="P17" s="574"/>
      <c r="Q17" s="12"/>
      <c r="R17" s="73"/>
      <c r="S17" s="73"/>
      <c r="T17" s="224"/>
      <c r="U17" s="219"/>
      <c r="V17" s="242"/>
      <c r="W17" s="633"/>
      <c r="X17" s="510" t="s">
        <v>411</v>
      </c>
      <c r="Y17" s="514">
        <f t="shared" si="8"/>
        <v>82.089552238805965</v>
      </c>
      <c r="Z17" s="514">
        <v>55</v>
      </c>
      <c r="AA17" s="224"/>
      <c r="AB17" s="219"/>
      <c r="AC17" s="242">
        <f>Y17/100</f>
        <v>0.82089552238805963</v>
      </c>
      <c r="AD17" s="576"/>
      <c r="AE17" s="55" t="s">
        <v>338</v>
      </c>
      <c r="AF17" s="299">
        <f t="shared" si="9"/>
        <v>35.820895522388064</v>
      </c>
      <c r="AG17" s="88">
        <v>24</v>
      </c>
      <c r="AH17" s="219"/>
      <c r="AI17" s="219"/>
      <c r="AJ17" s="242">
        <f t="shared" ref="AJ17:AJ18" si="10">AF17/100</f>
        <v>0.35820895522388063</v>
      </c>
    </row>
    <row r="18" spans="1:36" ht="16.649999999999999" customHeight="1">
      <c r="A18" s="573"/>
      <c r="B18" s="574"/>
      <c r="C18" s="467" t="s">
        <v>308</v>
      </c>
      <c r="D18" s="332">
        <f t="shared" si="6"/>
        <v>7.4626865671641793</v>
      </c>
      <c r="E18" s="111">
        <v>5</v>
      </c>
      <c r="F18" s="224"/>
      <c r="G18" s="219"/>
      <c r="H18" s="242">
        <f>D18/100</f>
        <v>7.4626865671641798E-2</v>
      </c>
      <c r="I18" s="574"/>
      <c r="J18" s="121"/>
      <c r="K18" s="299"/>
      <c r="L18" s="44"/>
      <c r="M18" s="224"/>
      <c r="N18" s="224"/>
      <c r="O18" s="242"/>
      <c r="P18" s="574"/>
      <c r="Q18" s="12"/>
      <c r="R18" s="73"/>
      <c r="S18" s="66"/>
      <c r="T18" s="224"/>
      <c r="U18" s="224"/>
      <c r="V18" s="242">
        <f t="shared" ref="V18:V20" si="11">R18/100</f>
        <v>0</v>
      </c>
      <c r="W18" s="633"/>
      <c r="X18" s="510" t="s">
        <v>234</v>
      </c>
      <c r="Y18" s="514" t="s">
        <v>435</v>
      </c>
      <c r="Z18" s="514" t="s">
        <v>436</v>
      </c>
      <c r="AA18" s="224"/>
      <c r="AB18" s="224"/>
      <c r="AC18" s="242"/>
      <c r="AD18" s="576"/>
      <c r="AE18" s="55" t="s">
        <v>308</v>
      </c>
      <c r="AF18" s="299">
        <f t="shared" si="9"/>
        <v>4.477611940298508</v>
      </c>
      <c r="AG18" s="88">
        <v>3</v>
      </c>
      <c r="AH18" s="224"/>
      <c r="AI18" s="224"/>
      <c r="AJ18" s="242">
        <f t="shared" si="10"/>
        <v>4.4776119402985079E-2</v>
      </c>
    </row>
    <row r="19" spans="1:36" ht="16.2">
      <c r="A19" s="573"/>
      <c r="B19" s="574"/>
      <c r="C19" s="112"/>
      <c r="D19" s="332"/>
      <c r="E19" s="442"/>
      <c r="F19" s="224"/>
      <c r="G19" s="225"/>
      <c r="H19" s="242"/>
      <c r="I19" s="574"/>
      <c r="J19" s="121"/>
      <c r="K19" s="211"/>
      <c r="L19" s="44"/>
      <c r="M19" s="224"/>
      <c r="N19" s="219"/>
      <c r="O19" s="242"/>
      <c r="P19" s="574"/>
      <c r="Q19" s="12"/>
      <c r="R19" s="73"/>
      <c r="S19" s="73"/>
      <c r="T19" s="224"/>
      <c r="U19" s="225"/>
      <c r="V19" s="242">
        <f t="shared" si="11"/>
        <v>0</v>
      </c>
      <c r="W19" s="633"/>
      <c r="X19" s="140"/>
      <c r="Y19" s="514"/>
      <c r="Z19" s="511"/>
      <c r="AA19" s="224"/>
      <c r="AB19" s="225"/>
      <c r="AC19" s="242"/>
      <c r="AD19" s="576"/>
      <c r="AE19" s="55" t="s">
        <v>339</v>
      </c>
      <c r="AF19" s="211" t="s">
        <v>350</v>
      </c>
      <c r="AG19" s="88" t="s">
        <v>375</v>
      </c>
      <c r="AH19" s="224"/>
      <c r="AI19" s="225"/>
      <c r="AJ19" s="242"/>
    </row>
    <row r="20" spans="1:36" ht="16.2">
      <c r="A20" s="573"/>
      <c r="B20" s="574"/>
      <c r="C20" s="12"/>
      <c r="D20" s="393"/>
      <c r="E20" s="57"/>
      <c r="F20" s="216"/>
      <c r="G20" s="217"/>
      <c r="H20" s="242"/>
      <c r="I20" s="574"/>
      <c r="J20" s="465"/>
      <c r="K20" s="211"/>
      <c r="L20" s="44"/>
      <c r="M20" s="216"/>
      <c r="N20" s="217"/>
      <c r="O20" s="242"/>
      <c r="P20" s="574"/>
      <c r="Q20" s="12"/>
      <c r="R20" s="73"/>
      <c r="S20" s="73"/>
      <c r="T20" s="216"/>
      <c r="U20" s="217"/>
      <c r="V20" s="242">
        <f t="shared" si="11"/>
        <v>0</v>
      </c>
      <c r="W20" s="633"/>
      <c r="X20" s="511"/>
      <c r="Y20" s="514"/>
      <c r="Z20" s="511"/>
      <c r="AA20" s="216"/>
      <c r="AB20" s="219"/>
      <c r="AC20" s="242"/>
      <c r="AD20" s="576"/>
      <c r="AE20" s="12"/>
      <c r="AF20" s="211"/>
      <c r="AG20" s="12"/>
      <c r="AH20" s="216"/>
      <c r="AI20" s="217"/>
      <c r="AJ20" s="242"/>
    </row>
    <row r="21" spans="1:36" ht="16.2">
      <c r="A21" s="573"/>
      <c r="B21" s="574"/>
      <c r="C21" s="12"/>
      <c r="D21" s="12"/>
      <c r="E21" s="57"/>
      <c r="F21" s="226"/>
      <c r="G21" s="216"/>
      <c r="H21" s="242"/>
      <c r="I21" s="574"/>
      <c r="J21" s="56"/>
      <c r="K21" s="12"/>
      <c r="L21" s="73"/>
      <c r="M21" s="226"/>
      <c r="N21" s="216"/>
      <c r="O21" s="242"/>
      <c r="P21" s="574"/>
      <c r="Q21" s="12"/>
      <c r="R21" s="12"/>
      <c r="S21" s="73"/>
      <c r="T21" s="226"/>
      <c r="U21" s="216"/>
      <c r="V21" s="242"/>
      <c r="W21" s="633"/>
      <c r="X21" s="141"/>
      <c r="Y21" s="511"/>
      <c r="Z21" s="141"/>
      <c r="AA21" s="226"/>
      <c r="AB21" s="216"/>
      <c r="AC21" s="242"/>
      <c r="AD21" s="577"/>
      <c r="AE21" s="28"/>
      <c r="AF21" s="28"/>
      <c r="AG21" s="12"/>
      <c r="AH21" s="226"/>
      <c r="AI21" s="216"/>
      <c r="AJ21" s="242"/>
    </row>
    <row r="22" spans="1:36" ht="16.649999999999999" customHeight="1">
      <c r="A22" s="613" t="s">
        <v>33</v>
      </c>
      <c r="B22" s="574" t="s">
        <v>28</v>
      </c>
      <c r="C22" s="78" t="s">
        <v>313</v>
      </c>
      <c r="D22" s="299">
        <f t="shared" ref="D22:D29" si="12">E22/670*1000</f>
        <v>74.626865671641781</v>
      </c>
      <c r="E22" s="360">
        <v>50</v>
      </c>
      <c r="F22" s="217"/>
      <c r="G22" s="217"/>
      <c r="H22" s="242">
        <f t="shared" ref="H22:H23" si="13">D22/100</f>
        <v>0.74626865671641784</v>
      </c>
      <c r="I22" s="574" t="s">
        <v>28</v>
      </c>
      <c r="J22" s="466" t="s">
        <v>324</v>
      </c>
      <c r="K22" s="299">
        <f t="shared" ref="K22" si="14">L22/670*1000</f>
        <v>74.626865671641781</v>
      </c>
      <c r="L22" s="90">
        <v>50</v>
      </c>
      <c r="M22" s="217"/>
      <c r="N22" s="217"/>
      <c r="O22" s="242">
        <f t="shared" ref="O22" si="15">K22/100</f>
        <v>0.74626865671641784</v>
      </c>
      <c r="P22" s="646" t="s">
        <v>28</v>
      </c>
      <c r="Q22" s="433"/>
      <c r="R22" s="422">
        <f t="shared" ref="R22" si="16">S22/670*1000</f>
        <v>74.626865671641781</v>
      </c>
      <c r="S22" s="423">
        <v>50</v>
      </c>
      <c r="T22" s="217"/>
      <c r="U22" s="217"/>
      <c r="V22" s="242">
        <f t="shared" ref="V22" si="17">R22/100</f>
        <v>0.74626865671641784</v>
      </c>
      <c r="W22" s="574" t="s">
        <v>28</v>
      </c>
      <c r="X22" s="512" t="s">
        <v>423</v>
      </c>
      <c r="Y22" s="514">
        <f t="shared" ref="Y22:Y24" si="18">Z22/670*1000</f>
        <v>74.626865671641781</v>
      </c>
      <c r="Z22" s="524">
        <v>50</v>
      </c>
      <c r="AA22" s="217"/>
      <c r="AB22" s="217"/>
      <c r="AC22" s="242">
        <f t="shared" ref="AC22:AC27" si="19">Y22/100</f>
        <v>0.74626865671641784</v>
      </c>
      <c r="AD22" s="574" t="s">
        <v>28</v>
      </c>
      <c r="AE22" s="79" t="s">
        <v>340</v>
      </c>
      <c r="AF22" s="299">
        <f t="shared" ref="AF22" si="20">AG22/670*1000</f>
        <v>74.626865671641781</v>
      </c>
      <c r="AG22" s="9">
        <v>50</v>
      </c>
      <c r="AH22" s="217"/>
      <c r="AI22" s="217"/>
      <c r="AJ22" s="242">
        <f t="shared" ref="AJ22" si="21">AF22/100</f>
        <v>0.74626865671641784</v>
      </c>
    </row>
    <row r="23" spans="1:36" ht="16.2">
      <c r="A23" s="573"/>
      <c r="B23" s="574"/>
      <c r="C23" s="142" t="s">
        <v>314</v>
      </c>
      <c r="D23" s="299">
        <f t="shared" si="12"/>
        <v>2.9850746268656718</v>
      </c>
      <c r="E23" s="360">
        <v>2</v>
      </c>
      <c r="F23" s="217"/>
      <c r="G23" s="217"/>
      <c r="H23" s="242">
        <f t="shared" si="13"/>
        <v>2.9850746268656719E-2</v>
      </c>
      <c r="I23" s="574"/>
      <c r="J23" s="139" t="s">
        <v>422</v>
      </c>
      <c r="K23" s="73" t="s">
        <v>435</v>
      </c>
      <c r="L23" s="532">
        <v>0.5</v>
      </c>
      <c r="M23" s="217"/>
      <c r="N23" s="217"/>
      <c r="O23" s="242"/>
      <c r="P23" s="646"/>
      <c r="Q23" s="438"/>
      <c r="R23" s="435"/>
      <c r="S23" s="488"/>
      <c r="T23" s="217"/>
      <c r="U23" s="217"/>
      <c r="V23" s="242"/>
      <c r="W23" s="574"/>
      <c r="X23" s="390" t="s">
        <v>425</v>
      </c>
      <c r="Y23" s="514">
        <f t="shared" si="18"/>
        <v>4.477611940298508</v>
      </c>
      <c r="Z23" s="515">
        <v>3</v>
      </c>
      <c r="AA23" s="217"/>
      <c r="AB23" s="217"/>
      <c r="AC23" s="242"/>
      <c r="AD23" s="574"/>
      <c r="AE23" s="18"/>
      <c r="AF23" s="44"/>
      <c r="AG23" s="31"/>
      <c r="AH23" s="217"/>
      <c r="AI23" s="217"/>
      <c r="AJ23" s="242"/>
    </row>
    <row r="24" spans="1:36" ht="16.649999999999999" customHeight="1" thickBot="1">
      <c r="A24" s="573"/>
      <c r="B24" s="574"/>
      <c r="C24" s="412"/>
      <c r="D24" s="450"/>
      <c r="E24" s="451"/>
      <c r="F24" s="227"/>
      <c r="G24" s="228"/>
      <c r="H24" s="226"/>
      <c r="I24" s="574"/>
      <c r="J24" s="412"/>
      <c r="K24" s="450"/>
      <c r="L24" s="451"/>
      <c r="M24" s="227"/>
      <c r="N24" s="228"/>
      <c r="O24" s="226"/>
      <c r="P24" s="646"/>
      <c r="Q24" s="432"/>
      <c r="R24" s="429"/>
      <c r="S24" s="435"/>
      <c r="T24" s="219"/>
      <c r="U24" s="228"/>
      <c r="V24" s="226"/>
      <c r="W24" s="605"/>
      <c r="X24" s="140" t="s">
        <v>424</v>
      </c>
      <c r="Y24" s="514">
        <f t="shared" si="18"/>
        <v>2.9850746268656718</v>
      </c>
      <c r="Z24" s="141">
        <v>2</v>
      </c>
      <c r="AA24" s="270"/>
      <c r="AB24" s="228"/>
      <c r="AC24" s="242"/>
      <c r="AD24" s="574"/>
      <c r="AE24" s="295"/>
      <c r="AF24" s="9"/>
      <c r="AG24" s="44"/>
      <c r="AH24" s="227"/>
      <c r="AI24" s="228"/>
      <c r="AJ24" s="226"/>
    </row>
    <row r="25" spans="1:36" ht="16.649999999999999" customHeight="1">
      <c r="A25" s="572" t="s">
        <v>10</v>
      </c>
      <c r="B25" s="574" t="str">
        <f>'12月菜單'!H18</f>
        <v>紅燒馬鈴薯湯</v>
      </c>
      <c r="C25" s="445" t="s">
        <v>315</v>
      </c>
      <c r="D25" s="452">
        <f t="shared" si="12"/>
        <v>10.447761194029852</v>
      </c>
      <c r="E25" s="453">
        <v>7</v>
      </c>
      <c r="F25" s="283">
        <f>D25/85</f>
        <v>0.12291483757682178</v>
      </c>
      <c r="G25" s="219"/>
      <c r="H25" s="242"/>
      <c r="I25" s="574" t="str">
        <f>'12月菜單'!H19</f>
        <v>酸辣湯</v>
      </c>
      <c r="J25" s="490" t="s">
        <v>325</v>
      </c>
      <c r="K25" s="452">
        <f t="shared" ref="K25:K29" si="22">L25/670*1000</f>
        <v>2.9850746268656718</v>
      </c>
      <c r="L25" s="489">
        <v>2</v>
      </c>
      <c r="M25" s="271"/>
      <c r="N25" s="219"/>
      <c r="O25" s="242">
        <f t="shared" ref="O25:O29" si="23">K25/100</f>
        <v>2.9850746268656719E-2</v>
      </c>
      <c r="P25" s="574">
        <f>'12月菜單'!H20</f>
        <v>0</v>
      </c>
      <c r="Q25" s="54"/>
      <c r="R25" s="299"/>
      <c r="S25" s="88"/>
      <c r="T25" s="226"/>
      <c r="U25" s="219">
        <f>R25/55</f>
        <v>0</v>
      </c>
      <c r="V25" s="242"/>
      <c r="W25" s="605" t="str">
        <f>'12月菜單'!H21</f>
        <v>味噌湯</v>
      </c>
      <c r="X25" s="289" t="s">
        <v>326</v>
      </c>
      <c r="Y25" s="299">
        <f t="shared" ref="Y25:Y27" si="24">Z25/670*1000</f>
        <v>37.31343283582089</v>
      </c>
      <c r="Z25" s="211">
        <v>25</v>
      </c>
      <c r="AA25" s="273"/>
      <c r="AB25" s="219">
        <f>Y25/80</f>
        <v>0.46641791044776115</v>
      </c>
      <c r="AC25" s="242"/>
      <c r="AD25" s="574" t="str">
        <f>'12月菜單'!H22</f>
        <v>關東煮</v>
      </c>
      <c r="AE25" s="463" t="s">
        <v>321</v>
      </c>
      <c r="AF25" s="332">
        <f t="shared" ref="AF25:AF29" si="25">AG25/670*1000</f>
        <v>22.388059701492537</v>
      </c>
      <c r="AG25" s="88">
        <v>15</v>
      </c>
      <c r="AH25" s="219"/>
      <c r="AI25" s="229"/>
      <c r="AJ25" s="242">
        <f t="shared" ref="AJ25:AJ27" si="26">AF25/100</f>
        <v>0.22388059701492538</v>
      </c>
    </row>
    <row r="26" spans="1:36" ht="16.2">
      <c r="A26" s="572"/>
      <c r="B26" s="574"/>
      <c r="C26" s="446" t="s">
        <v>316</v>
      </c>
      <c r="D26" s="299">
        <f t="shared" si="12"/>
        <v>14.925373134328359</v>
      </c>
      <c r="E26" s="454">
        <v>10</v>
      </c>
      <c r="F26" s="283"/>
      <c r="G26" s="219"/>
      <c r="H26" s="242">
        <f>D26/100</f>
        <v>0.1492537313432836</v>
      </c>
      <c r="I26" s="574"/>
      <c r="J26" s="491" t="s">
        <v>326</v>
      </c>
      <c r="K26" s="299">
        <f t="shared" si="22"/>
        <v>11.044776119402984</v>
      </c>
      <c r="L26" s="481">
        <v>7.4</v>
      </c>
      <c r="M26" s="283"/>
      <c r="N26" s="219">
        <f>K26/80</f>
        <v>0.1380597014925373</v>
      </c>
      <c r="O26" s="242"/>
      <c r="P26" s="574"/>
      <c r="Q26" s="54"/>
      <c r="R26" s="299"/>
      <c r="S26" s="88"/>
      <c r="T26" s="250"/>
      <c r="U26" s="219"/>
      <c r="V26" s="242">
        <f t="shared" ref="V26" si="27">R26/100</f>
        <v>0</v>
      </c>
      <c r="W26" s="605"/>
      <c r="X26" s="115" t="s">
        <v>318</v>
      </c>
      <c r="Y26" s="299">
        <f t="shared" si="24"/>
        <v>5.9701492537313436</v>
      </c>
      <c r="Z26" s="211">
        <v>4</v>
      </c>
      <c r="AA26" s="273"/>
      <c r="AB26" s="219"/>
      <c r="AC26" s="242">
        <f t="shared" si="19"/>
        <v>5.9701492537313439E-2</v>
      </c>
      <c r="AD26" s="574"/>
      <c r="AE26" s="119" t="s">
        <v>341</v>
      </c>
      <c r="AF26" s="332">
        <f t="shared" si="25"/>
        <v>17.910447761194032</v>
      </c>
      <c r="AG26" s="88">
        <v>12</v>
      </c>
      <c r="AH26" s="283">
        <f>AF26/85</f>
        <v>0.2107111501316945</v>
      </c>
      <c r="AI26" s="219"/>
      <c r="AJ26" s="242"/>
    </row>
    <row r="27" spans="1:36" ht="16.2">
      <c r="A27" s="572"/>
      <c r="B27" s="574"/>
      <c r="C27" s="447" t="s">
        <v>308</v>
      </c>
      <c r="D27" s="299">
        <f t="shared" si="12"/>
        <v>14.925373134328359</v>
      </c>
      <c r="E27" s="455">
        <v>10</v>
      </c>
      <c r="F27" s="283"/>
      <c r="G27" s="219"/>
      <c r="H27" s="242">
        <f t="shared" ref="H27:H29" si="28">D27/100</f>
        <v>0.1492537313432836</v>
      </c>
      <c r="I27" s="574"/>
      <c r="J27" s="414" t="s">
        <v>327</v>
      </c>
      <c r="K27" s="299">
        <f t="shared" si="22"/>
        <v>7.4626865671641793</v>
      </c>
      <c r="L27" s="492">
        <v>5</v>
      </c>
      <c r="M27" s="283"/>
      <c r="N27" s="219">
        <f>K27/55</f>
        <v>0.13568521031207598</v>
      </c>
      <c r="O27" s="242"/>
      <c r="P27" s="574"/>
      <c r="Q27" s="55"/>
      <c r="R27" s="211"/>
      <c r="S27" s="90"/>
      <c r="T27" s="250"/>
      <c r="U27" s="219"/>
      <c r="V27" s="242"/>
      <c r="W27" s="605"/>
      <c r="X27" s="86" t="s">
        <v>336</v>
      </c>
      <c r="Y27" s="299">
        <f t="shared" si="24"/>
        <v>4.477611940298508</v>
      </c>
      <c r="Z27" s="211">
        <v>3</v>
      </c>
      <c r="AA27" s="273"/>
      <c r="AB27" s="219"/>
      <c r="AC27" s="242">
        <f t="shared" si="19"/>
        <v>4.4776119402985079E-2</v>
      </c>
      <c r="AD27" s="574"/>
      <c r="AE27" s="406" t="s">
        <v>342</v>
      </c>
      <c r="AF27" s="332">
        <f t="shared" si="25"/>
        <v>8.9552238805970159</v>
      </c>
      <c r="AG27" s="88">
        <v>6</v>
      </c>
      <c r="AH27" s="283">
        <f>AF27/35</f>
        <v>0.25586353944562901</v>
      </c>
      <c r="AI27" s="219"/>
      <c r="AJ27" s="242">
        <f t="shared" si="26"/>
        <v>8.9552238805970158E-2</v>
      </c>
    </row>
    <row r="28" spans="1:36" ht="16.2">
      <c r="A28" s="572"/>
      <c r="B28" s="574"/>
      <c r="C28" s="448" t="s">
        <v>317</v>
      </c>
      <c r="D28" s="299">
        <f t="shared" si="12"/>
        <v>7.4626865671641793</v>
      </c>
      <c r="E28" s="456">
        <v>5</v>
      </c>
      <c r="F28" s="273"/>
      <c r="G28" s="230"/>
      <c r="H28" s="242">
        <f t="shared" si="28"/>
        <v>7.4626865671641798E-2</v>
      </c>
      <c r="I28" s="574"/>
      <c r="J28" s="461" t="s">
        <v>328</v>
      </c>
      <c r="K28" s="299">
        <f t="shared" si="22"/>
        <v>11.940298507462687</v>
      </c>
      <c r="L28" s="492">
        <v>8</v>
      </c>
      <c r="M28" s="273"/>
      <c r="N28" s="219"/>
      <c r="O28" s="242">
        <f t="shared" si="23"/>
        <v>0.11940298507462688</v>
      </c>
      <c r="P28" s="574"/>
      <c r="Q28" s="86"/>
      <c r="R28" s="299"/>
      <c r="S28" s="90"/>
      <c r="T28" s="219"/>
      <c r="U28" s="228"/>
      <c r="V28" s="242"/>
      <c r="W28" s="605"/>
      <c r="X28" s="56" t="s">
        <v>403</v>
      </c>
      <c r="Y28" s="299" t="s">
        <v>402</v>
      </c>
      <c r="Z28" s="211" t="s">
        <v>404</v>
      </c>
      <c r="AA28" s="273"/>
      <c r="AB28" s="230"/>
      <c r="AC28" s="242"/>
      <c r="AD28" s="579"/>
      <c r="AE28" s="80" t="s">
        <v>343</v>
      </c>
      <c r="AF28" s="332">
        <f t="shared" si="25"/>
        <v>4.477611940298508</v>
      </c>
      <c r="AG28" s="12">
        <v>3</v>
      </c>
      <c r="AH28" s="283">
        <f>AF28/70</f>
        <v>6.3965884861407252E-2</v>
      </c>
      <c r="AI28" s="230"/>
      <c r="AJ28" s="242"/>
    </row>
    <row r="29" spans="1:36" ht="16.8" thickBot="1">
      <c r="A29" s="572"/>
      <c r="B29" s="574"/>
      <c r="C29" s="448" t="s">
        <v>318</v>
      </c>
      <c r="D29" s="299">
        <f t="shared" si="12"/>
        <v>7.4626865671641793</v>
      </c>
      <c r="E29" s="457">
        <v>5</v>
      </c>
      <c r="F29" s="273"/>
      <c r="G29" s="219"/>
      <c r="H29" s="242">
        <f t="shared" si="28"/>
        <v>7.4626865671641798E-2</v>
      </c>
      <c r="I29" s="574"/>
      <c r="J29" s="493" t="s">
        <v>308</v>
      </c>
      <c r="K29" s="495">
        <f t="shared" si="22"/>
        <v>5.9701492537313436</v>
      </c>
      <c r="L29" s="494">
        <v>4</v>
      </c>
      <c r="M29" s="273"/>
      <c r="N29" s="216"/>
      <c r="O29" s="242">
        <f t="shared" si="23"/>
        <v>5.9701492537313439E-2</v>
      </c>
      <c r="P29" s="574"/>
      <c r="Q29" s="295" t="s">
        <v>44</v>
      </c>
      <c r="R29" s="296"/>
      <c r="S29" s="298">
        <v>0.4</v>
      </c>
      <c r="T29" s="219"/>
      <c r="U29" s="226"/>
      <c r="V29" s="242"/>
      <c r="W29" s="605"/>
      <c r="X29" s="295" t="s">
        <v>44</v>
      </c>
      <c r="Y29" s="296"/>
      <c r="Z29" s="298">
        <v>0.5</v>
      </c>
      <c r="AA29" s="273"/>
      <c r="AB29" s="216"/>
      <c r="AC29" s="242"/>
      <c r="AD29" s="574"/>
      <c r="AE29" s="56" t="s">
        <v>344</v>
      </c>
      <c r="AF29" s="332">
        <f t="shared" si="25"/>
        <v>4.477611940298508</v>
      </c>
      <c r="AG29" s="394">
        <v>3</v>
      </c>
      <c r="AH29" s="219"/>
      <c r="AI29" s="219">
        <f>AF29/50</f>
        <v>8.9552238805970158E-2</v>
      </c>
      <c r="AJ29" s="242"/>
    </row>
    <row r="30" spans="1:36" ht="16.8" thickBot="1">
      <c r="A30" s="572" t="s">
        <v>2</v>
      </c>
      <c r="B30" s="573"/>
      <c r="C30" s="449" t="s">
        <v>319</v>
      </c>
      <c r="D30" s="458"/>
      <c r="E30" s="459">
        <v>3</v>
      </c>
      <c r="F30" s="273"/>
      <c r="G30" s="219"/>
      <c r="H30" s="231"/>
      <c r="I30" s="73" t="s">
        <v>2</v>
      </c>
      <c r="J30" s="295" t="s">
        <v>44</v>
      </c>
      <c r="K30" s="296"/>
      <c r="L30" s="298">
        <v>0.8</v>
      </c>
      <c r="M30" s="219"/>
      <c r="N30" s="231"/>
      <c r="O30" s="231"/>
      <c r="P30" s="73" t="s">
        <v>35</v>
      </c>
      <c r="Q30" s="350" t="s">
        <v>36</v>
      </c>
      <c r="R30" s="349"/>
      <c r="S30" s="348" t="s">
        <v>378</v>
      </c>
      <c r="T30" s="219"/>
      <c r="U30" s="231"/>
      <c r="V30" s="231"/>
      <c r="W30" s="73" t="s">
        <v>2</v>
      </c>
      <c r="X30" s="363" t="str">
        <f>'12月菜單'!I21</f>
        <v>鮮奶</v>
      </c>
      <c r="Y30" s="362"/>
      <c r="Z30" s="443" t="s">
        <v>378</v>
      </c>
      <c r="AA30" s="219"/>
      <c r="AB30" s="231"/>
      <c r="AC30" s="231"/>
      <c r="AD30" s="73" t="s">
        <v>2</v>
      </c>
      <c r="AE30" s="295" t="s">
        <v>44</v>
      </c>
      <c r="AF30" s="296"/>
      <c r="AG30" s="298">
        <v>0.8</v>
      </c>
      <c r="AH30" s="219"/>
      <c r="AI30" s="231"/>
      <c r="AJ30" s="231"/>
    </row>
    <row r="31" spans="1:36" ht="16.2">
      <c r="A31" s="572" t="s">
        <v>11</v>
      </c>
      <c r="B31" s="573"/>
      <c r="C31" s="295" t="s">
        <v>44</v>
      </c>
      <c r="D31" s="296"/>
      <c r="E31" s="298">
        <v>0.8</v>
      </c>
      <c r="F31" s="232"/>
      <c r="G31" s="232"/>
      <c r="H31" s="243"/>
      <c r="I31" s="73" t="s">
        <v>11</v>
      </c>
      <c r="J31" s="66"/>
      <c r="K31" s="12"/>
      <c r="L31" s="66"/>
      <c r="M31" s="232"/>
      <c r="N31" s="232"/>
      <c r="O31" s="243"/>
      <c r="P31" s="73" t="s">
        <v>11</v>
      </c>
      <c r="Q31" s="141"/>
      <c r="R31" s="12"/>
      <c r="S31" s="141"/>
      <c r="T31" s="232"/>
      <c r="U31" s="232"/>
      <c r="V31" s="243"/>
      <c r="W31" s="73" t="s">
        <v>25</v>
      </c>
      <c r="X31" s="12"/>
      <c r="Y31" s="12"/>
      <c r="Z31" s="73"/>
      <c r="AA31" s="232"/>
      <c r="AB31" s="232"/>
      <c r="AC31" s="243"/>
      <c r="AD31" s="73" t="s">
        <v>11</v>
      </c>
      <c r="AE31" s="73"/>
      <c r="AF31" s="12"/>
      <c r="AG31" s="73"/>
      <c r="AH31" s="232"/>
      <c r="AI31" s="232"/>
      <c r="AJ31" s="243"/>
    </row>
    <row r="32" spans="1:36" ht="16.649999999999999" customHeight="1">
      <c r="A32" s="607" t="s">
        <v>12</v>
      </c>
      <c r="B32" s="610" t="s">
        <v>13</v>
      </c>
      <c r="C32" s="610"/>
      <c r="D32" s="13">
        <v>3</v>
      </c>
      <c r="E32" s="24">
        <f>D32*45</f>
        <v>135</v>
      </c>
      <c r="F32" s="232"/>
      <c r="G32" s="232"/>
      <c r="H32" s="232"/>
      <c r="I32" s="610" t="s">
        <v>13</v>
      </c>
      <c r="J32" s="610"/>
      <c r="K32" s="13">
        <v>3</v>
      </c>
      <c r="L32" s="24">
        <f>K32*45</f>
        <v>135</v>
      </c>
      <c r="M32" s="232"/>
      <c r="N32" s="232"/>
      <c r="O32" s="232"/>
      <c r="P32" s="610" t="s">
        <v>13</v>
      </c>
      <c r="Q32" s="610"/>
      <c r="R32" s="13">
        <v>2.5</v>
      </c>
      <c r="S32" s="24">
        <f>R32*45</f>
        <v>112.5</v>
      </c>
      <c r="T32" s="232"/>
      <c r="U32" s="232"/>
      <c r="V32" s="232"/>
      <c r="W32" s="610" t="s">
        <v>13</v>
      </c>
      <c r="X32" s="610"/>
      <c r="Y32" s="13">
        <v>3</v>
      </c>
      <c r="Z32" s="24">
        <f>Y32*45</f>
        <v>135</v>
      </c>
      <c r="AA32" s="232"/>
      <c r="AB32" s="232"/>
      <c r="AC32" s="232"/>
      <c r="AD32" s="610" t="s">
        <v>13</v>
      </c>
      <c r="AE32" s="610"/>
      <c r="AF32" s="13">
        <v>3</v>
      </c>
      <c r="AG32" s="24">
        <f>AF32*45</f>
        <v>135</v>
      </c>
      <c r="AH32" s="232"/>
      <c r="AI32" s="232"/>
      <c r="AJ32" s="232"/>
    </row>
    <row r="33" spans="1:36" ht="16.649999999999999" customHeight="1">
      <c r="A33" s="608"/>
      <c r="B33" s="74" t="s">
        <v>14</v>
      </c>
      <c r="C33" s="74"/>
      <c r="D33" s="240">
        <f>SUM(F5:F29)</f>
        <v>4.6229148375768219</v>
      </c>
      <c r="E33" s="25">
        <f>D33*70</f>
        <v>323.60403863037754</v>
      </c>
      <c r="F33" s="233"/>
      <c r="G33" s="233"/>
      <c r="H33" s="233"/>
      <c r="I33" s="610" t="s">
        <v>14</v>
      </c>
      <c r="J33" s="610"/>
      <c r="K33" s="240">
        <f>SUM(M5:M29)</f>
        <v>5.2550482879719054</v>
      </c>
      <c r="L33" s="25">
        <f>K33*70</f>
        <v>367.85338015803336</v>
      </c>
      <c r="M33" s="233"/>
      <c r="N33" s="233"/>
      <c r="O33" s="233"/>
      <c r="P33" s="610" t="s">
        <v>14</v>
      </c>
      <c r="Q33" s="610"/>
      <c r="R33" s="240">
        <f>SUM(T5:T29)</f>
        <v>6</v>
      </c>
      <c r="S33" s="25">
        <f>R33*70</f>
        <v>420</v>
      </c>
      <c r="T33" s="233"/>
      <c r="U33" s="233"/>
      <c r="V33" s="233"/>
      <c r="W33" s="610" t="s">
        <v>14</v>
      </c>
      <c r="X33" s="610"/>
      <c r="Y33" s="240">
        <f>SUM(AA5:AA29)</f>
        <v>4.5</v>
      </c>
      <c r="Z33" s="25">
        <f>Y33*70</f>
        <v>315</v>
      </c>
      <c r="AA33" s="233"/>
      <c r="AB33" s="233"/>
      <c r="AC33" s="233"/>
      <c r="AD33" s="610" t="s">
        <v>23</v>
      </c>
      <c r="AE33" s="610"/>
      <c r="AF33" s="240">
        <f>SUM(AH5:AH29)</f>
        <v>5.0305405744387306</v>
      </c>
      <c r="AG33" s="25">
        <f>AF33*70</f>
        <v>352.13784021071115</v>
      </c>
      <c r="AH33" s="233"/>
      <c r="AI33" s="233"/>
      <c r="AJ33" s="233"/>
    </row>
    <row r="34" spans="1:36" ht="16.2">
      <c r="A34" s="608"/>
      <c r="B34" s="74" t="s">
        <v>15</v>
      </c>
      <c r="C34" s="74"/>
      <c r="D34" s="240">
        <f>SUM(G5:G31)</f>
        <v>2.4434968017057566</v>
      </c>
      <c r="E34" s="25">
        <f>D34*75</f>
        <v>183.26226012793174</v>
      </c>
      <c r="F34" s="234"/>
      <c r="G34" s="234"/>
      <c r="H34" s="234"/>
      <c r="I34" s="610" t="s">
        <v>15</v>
      </c>
      <c r="J34" s="610"/>
      <c r="K34" s="240">
        <f>SUM(N5:N31)</f>
        <v>2.561736770691994</v>
      </c>
      <c r="L34" s="25">
        <f>K34*75</f>
        <v>192.13025780189955</v>
      </c>
      <c r="M34" s="234"/>
      <c r="N34" s="234"/>
      <c r="O34" s="234"/>
      <c r="P34" s="610" t="s">
        <v>15</v>
      </c>
      <c r="Q34" s="610"/>
      <c r="R34" s="240">
        <f>SUM(U5:U31)</f>
        <v>2.0597014925373132</v>
      </c>
      <c r="S34" s="25">
        <f>R34*75</f>
        <v>154.47761194029849</v>
      </c>
      <c r="T34" s="234"/>
      <c r="U34" s="234"/>
      <c r="V34" s="234"/>
      <c r="W34" s="610" t="s">
        <v>15</v>
      </c>
      <c r="X34" s="610"/>
      <c r="Y34" s="240">
        <f>SUM(AB5:AB31)</f>
        <v>2.5861601085481678</v>
      </c>
      <c r="Z34" s="25">
        <f>Y34*75</f>
        <v>193.96200814111259</v>
      </c>
      <c r="AA34" s="234"/>
      <c r="AB34" s="234"/>
      <c r="AC34" s="234"/>
      <c r="AD34" s="610" t="s">
        <v>15</v>
      </c>
      <c r="AE34" s="610"/>
      <c r="AF34" s="240">
        <f>SUM(AI5:AI31)</f>
        <v>2.3923240938166308</v>
      </c>
      <c r="AG34" s="25">
        <f>AF34*75</f>
        <v>179.42430703624731</v>
      </c>
      <c r="AH34" s="234"/>
      <c r="AI34" s="234"/>
      <c r="AJ34" s="234"/>
    </row>
    <row r="35" spans="1:36" ht="16.2">
      <c r="A35" s="608"/>
      <c r="B35" s="74" t="s">
        <v>16</v>
      </c>
      <c r="C35" s="74"/>
      <c r="D35" s="240">
        <f>SUM(H5:H29)</f>
        <v>2.238805970149254</v>
      </c>
      <c r="E35" s="25">
        <f>D35*25</f>
        <v>55.97014925373135</v>
      </c>
      <c r="F35" s="235"/>
      <c r="G35" s="235"/>
      <c r="H35" s="235"/>
      <c r="I35" s="610" t="s">
        <v>16</v>
      </c>
      <c r="J35" s="610"/>
      <c r="K35" s="240">
        <f>SUM(O5:O29)</f>
        <v>1.0746268656716416</v>
      </c>
      <c r="L35" s="25">
        <f>K35*25</f>
        <v>26.865671641791039</v>
      </c>
      <c r="M35" s="235"/>
      <c r="N35" s="235"/>
      <c r="O35" s="235"/>
      <c r="P35" s="610" t="s">
        <v>16</v>
      </c>
      <c r="Q35" s="610"/>
      <c r="R35" s="240">
        <f>SUM(V5:V29)</f>
        <v>1.7462686567164178</v>
      </c>
      <c r="S35" s="25">
        <f>R35*25</f>
        <v>43.656716417910445</v>
      </c>
      <c r="T35" s="235"/>
      <c r="U35" s="235"/>
      <c r="V35" s="235"/>
      <c r="W35" s="610" t="s">
        <v>16</v>
      </c>
      <c r="X35" s="610"/>
      <c r="Y35" s="240">
        <f>SUM(AC5:AC29)</f>
        <v>1.8955223880597012</v>
      </c>
      <c r="Z35" s="25">
        <f>Y35*25</f>
        <v>47.38805970149253</v>
      </c>
      <c r="AA35" s="235"/>
      <c r="AB35" s="235"/>
      <c r="AC35" s="235"/>
      <c r="AD35" s="610" t="s">
        <v>16</v>
      </c>
      <c r="AE35" s="610"/>
      <c r="AF35" s="240">
        <f>SUM(AJ5:AJ29)</f>
        <v>1.9194029850746268</v>
      </c>
      <c r="AG35" s="25">
        <f>AF35*25</f>
        <v>47.985074626865668</v>
      </c>
      <c r="AH35" s="235"/>
      <c r="AI35" s="235"/>
      <c r="AJ35" s="235"/>
    </row>
    <row r="36" spans="1:36" ht="16.2">
      <c r="A36" s="608"/>
      <c r="B36" s="74" t="s">
        <v>17</v>
      </c>
      <c r="C36" s="74"/>
      <c r="D36" s="14">
        <v>0</v>
      </c>
      <c r="E36" s="26">
        <f>D36*60</f>
        <v>0</v>
      </c>
      <c r="F36" s="235"/>
      <c r="G36" s="235"/>
      <c r="H36" s="235"/>
      <c r="I36" s="610" t="s">
        <v>17</v>
      </c>
      <c r="J36" s="610"/>
      <c r="K36" s="14">
        <v>0</v>
      </c>
      <c r="L36" s="26">
        <f>K36*60</f>
        <v>0</v>
      </c>
      <c r="M36" s="235"/>
      <c r="N36" s="235"/>
      <c r="O36" s="235"/>
      <c r="P36" s="610" t="s">
        <v>17</v>
      </c>
      <c r="Q36" s="610"/>
      <c r="R36" s="14">
        <v>1</v>
      </c>
      <c r="S36" s="26">
        <f>R36*60</f>
        <v>60</v>
      </c>
      <c r="T36" s="235"/>
      <c r="U36" s="235"/>
      <c r="V36" s="235"/>
      <c r="W36" s="610" t="s">
        <v>17</v>
      </c>
      <c r="X36" s="610"/>
      <c r="Y36" s="14">
        <v>0</v>
      </c>
      <c r="Z36" s="26">
        <f>Y36*60</f>
        <v>0</v>
      </c>
      <c r="AA36" s="235"/>
      <c r="AB36" s="235"/>
      <c r="AC36" s="235"/>
      <c r="AD36" s="610" t="s">
        <v>17</v>
      </c>
      <c r="AE36" s="610"/>
      <c r="AF36" s="14">
        <v>0</v>
      </c>
      <c r="AG36" s="26">
        <f>AF36*60</f>
        <v>0</v>
      </c>
      <c r="AH36" s="235"/>
      <c r="AI36" s="235"/>
      <c r="AJ36" s="235"/>
    </row>
    <row r="37" spans="1:36" ht="16.2">
      <c r="A37" s="609"/>
      <c r="B37" s="19" t="s">
        <v>19</v>
      </c>
      <c r="C37" s="19"/>
      <c r="D37" s="20">
        <v>0</v>
      </c>
      <c r="E37" s="26">
        <f>D37*120</f>
        <v>0</v>
      </c>
      <c r="F37" s="236"/>
      <c r="G37" s="236"/>
      <c r="H37" s="236"/>
      <c r="I37" s="19" t="s">
        <v>19</v>
      </c>
      <c r="J37" s="19"/>
      <c r="K37" s="20">
        <v>0</v>
      </c>
      <c r="L37" s="26">
        <f>K37*120</f>
        <v>0</v>
      </c>
      <c r="M37" s="236"/>
      <c r="N37" s="236"/>
      <c r="O37" s="236"/>
      <c r="P37" s="19" t="s">
        <v>19</v>
      </c>
      <c r="Q37" s="19"/>
      <c r="R37" s="20">
        <v>0</v>
      </c>
      <c r="S37" s="26">
        <f>R37*120</f>
        <v>0</v>
      </c>
      <c r="T37" s="236"/>
      <c r="U37" s="236"/>
      <c r="V37" s="236"/>
      <c r="W37" s="19" t="s">
        <v>20</v>
      </c>
      <c r="X37" s="19"/>
      <c r="Y37" s="20">
        <v>1</v>
      </c>
      <c r="Z37" s="26">
        <f>Y37*120</f>
        <v>120</v>
      </c>
      <c r="AA37" s="236"/>
      <c r="AB37" s="236"/>
      <c r="AC37" s="236"/>
      <c r="AD37" s="19" t="s">
        <v>20</v>
      </c>
      <c r="AE37" s="19"/>
      <c r="AF37" s="20">
        <v>0</v>
      </c>
      <c r="AG37" s="26">
        <f>AF37*120</f>
        <v>0</v>
      </c>
      <c r="AH37" s="236"/>
      <c r="AI37" s="236"/>
      <c r="AJ37" s="236"/>
    </row>
    <row r="38" spans="1:36" s="8" customFormat="1" ht="16.2">
      <c r="A38" s="15"/>
      <c r="B38" s="610" t="s">
        <v>18</v>
      </c>
      <c r="C38" s="610"/>
      <c r="D38" s="16"/>
      <c r="E38" s="26">
        <f>SUM(E32:E37)</f>
        <v>697.83644801204071</v>
      </c>
      <c r="F38" s="236"/>
      <c r="G38" s="236"/>
      <c r="H38" s="236"/>
      <c r="I38" s="610" t="s">
        <v>18</v>
      </c>
      <c r="J38" s="610"/>
      <c r="K38" s="17"/>
      <c r="L38" s="26">
        <f>SUM(L32:L37)</f>
        <v>721.84930960172392</v>
      </c>
      <c r="M38" s="236"/>
      <c r="N38" s="236"/>
      <c r="O38" s="236"/>
      <c r="P38" s="610" t="s">
        <v>18</v>
      </c>
      <c r="Q38" s="610"/>
      <c r="R38" s="17"/>
      <c r="S38" s="26">
        <f>SUM(S32:S37)</f>
        <v>790.6343283582089</v>
      </c>
      <c r="T38" s="236"/>
      <c r="U38" s="236"/>
      <c r="V38" s="236"/>
      <c r="W38" s="610" t="s">
        <v>18</v>
      </c>
      <c r="X38" s="610"/>
      <c r="Y38" s="17"/>
      <c r="Z38" s="26">
        <f>SUM(Z32:Z37)</f>
        <v>811.3500678426052</v>
      </c>
      <c r="AA38" s="236"/>
      <c r="AB38" s="236"/>
      <c r="AC38" s="236"/>
      <c r="AD38" s="610" t="s">
        <v>18</v>
      </c>
      <c r="AE38" s="610"/>
      <c r="AF38" s="17"/>
      <c r="AG38" s="26">
        <f>SUM(AG32:AG37)</f>
        <v>714.54722187382413</v>
      </c>
      <c r="AH38" s="236"/>
      <c r="AI38" s="236"/>
      <c r="AJ38" s="236"/>
    </row>
    <row r="39" spans="1:36" s="42" customFormat="1" ht="16.2">
      <c r="A39" s="570" t="s">
        <v>34</v>
      </c>
      <c r="B39" s="570"/>
      <c r="C39" s="570"/>
      <c r="D39" s="570"/>
      <c r="E39" s="570"/>
      <c r="F39" s="570"/>
      <c r="G39" s="570"/>
      <c r="H39" s="570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  <c r="AG39" s="571"/>
      <c r="AH39" s="210"/>
      <c r="AI39" s="210"/>
      <c r="AJ39" s="210"/>
    </row>
    <row r="40" spans="1:36" ht="16.2">
      <c r="A40" s="559" t="s">
        <v>60</v>
      </c>
      <c r="B40" s="560"/>
      <c r="C40" s="560"/>
      <c r="D40" s="560"/>
      <c r="E40" s="560"/>
      <c r="F40" s="560"/>
      <c r="G40" s="561"/>
      <c r="H40" s="561"/>
      <c r="I40" s="561"/>
      <c r="J40" s="561"/>
      <c r="K40" s="561"/>
      <c r="L40" s="561"/>
      <c r="M40" s="239"/>
      <c r="N40" s="239"/>
      <c r="O40" s="239"/>
      <c r="T40" s="239"/>
      <c r="U40" s="239"/>
      <c r="V40" s="239"/>
      <c r="AA40" s="239"/>
      <c r="AB40" s="239"/>
      <c r="AC40" s="239"/>
      <c r="AH40" s="239"/>
      <c r="AI40" s="239"/>
      <c r="AJ40" s="239"/>
    </row>
    <row r="41" spans="1:36">
      <c r="F41" s="239"/>
      <c r="G41" s="239"/>
      <c r="H41" s="239"/>
      <c r="M41" s="239"/>
      <c r="N41" s="239"/>
      <c r="O41" s="239"/>
      <c r="T41" s="239"/>
      <c r="U41" s="239"/>
      <c r="V41" s="239"/>
      <c r="AA41" s="239"/>
      <c r="AB41" s="239"/>
      <c r="AC41" s="239"/>
      <c r="AH41" s="239"/>
      <c r="AI41" s="239"/>
      <c r="AJ41" s="239"/>
    </row>
    <row r="42" spans="1:36">
      <c r="F42" s="239"/>
      <c r="G42" s="239"/>
      <c r="H42" s="239"/>
      <c r="M42" s="239"/>
      <c r="N42" s="239"/>
      <c r="O42" s="239"/>
      <c r="T42" s="239"/>
      <c r="U42" s="239"/>
      <c r="V42" s="239"/>
      <c r="AA42" s="239"/>
      <c r="AB42" s="239"/>
      <c r="AC42" s="239"/>
      <c r="AH42" s="239"/>
      <c r="AI42" s="239"/>
      <c r="AJ42" s="239"/>
    </row>
    <row r="50" ht="14.25" customHeight="1"/>
  </sheetData>
  <mergeCells count="69">
    <mergeCell ref="AD36:AE36"/>
    <mergeCell ref="P36:Q36"/>
    <mergeCell ref="I36:J36"/>
    <mergeCell ref="W36:X36"/>
    <mergeCell ref="AD34:AE34"/>
    <mergeCell ref="W35:X35"/>
    <mergeCell ref="AD35:AE35"/>
    <mergeCell ref="W34:X34"/>
    <mergeCell ref="A30:B30"/>
    <mergeCell ref="A31:B31"/>
    <mergeCell ref="B32:C32"/>
    <mergeCell ref="P16:P21"/>
    <mergeCell ref="B22:B24"/>
    <mergeCell ref="I22:I24"/>
    <mergeCell ref="P22:P24"/>
    <mergeCell ref="B16:B21"/>
    <mergeCell ref="I16:I21"/>
    <mergeCell ref="A32:A37"/>
    <mergeCell ref="I35:J35"/>
    <mergeCell ref="P35:Q35"/>
    <mergeCell ref="P34:Q34"/>
    <mergeCell ref="I34:J34"/>
    <mergeCell ref="B38:C38"/>
    <mergeCell ref="I38:J38"/>
    <mergeCell ref="P38:Q38"/>
    <mergeCell ref="W38:X38"/>
    <mergeCell ref="AD38:AE38"/>
    <mergeCell ref="AD32:AE32"/>
    <mergeCell ref="I33:J33"/>
    <mergeCell ref="P33:Q33"/>
    <mergeCell ref="W33:X33"/>
    <mergeCell ref="AD33:AE33"/>
    <mergeCell ref="P32:Q32"/>
    <mergeCell ref="I32:J32"/>
    <mergeCell ref="W32:X32"/>
    <mergeCell ref="AD25:AD29"/>
    <mergeCell ref="A22:A24"/>
    <mergeCell ref="W22:W24"/>
    <mergeCell ref="AD22:AD24"/>
    <mergeCell ref="A25:A29"/>
    <mergeCell ref="W25:W29"/>
    <mergeCell ref="B25:B29"/>
    <mergeCell ref="I25:I29"/>
    <mergeCell ref="P25:P29"/>
    <mergeCell ref="I8:I15"/>
    <mergeCell ref="A1:AG1"/>
    <mergeCell ref="B3:E3"/>
    <mergeCell ref="I3:L3"/>
    <mergeCell ref="P3:S3"/>
    <mergeCell ref="W3:Z3"/>
    <mergeCell ref="AD3:AG3"/>
    <mergeCell ref="A2:B2"/>
    <mergeCell ref="C2:L2"/>
    <mergeCell ref="A40:L40"/>
    <mergeCell ref="AK2:BA2"/>
    <mergeCell ref="A39:AG39"/>
    <mergeCell ref="AD16:AD21"/>
    <mergeCell ref="A16:A21"/>
    <mergeCell ref="B5:B7"/>
    <mergeCell ref="I5:I7"/>
    <mergeCell ref="P5:P15"/>
    <mergeCell ref="W16:W21"/>
    <mergeCell ref="AD5:AD7"/>
    <mergeCell ref="A8:A15"/>
    <mergeCell ref="W8:W15"/>
    <mergeCell ref="A5:A7"/>
    <mergeCell ref="W5:W7"/>
    <mergeCell ref="AD8:AD15"/>
    <mergeCell ref="B8:B15"/>
  </mergeCells>
  <phoneticPr fontId="10" type="noConversion"/>
  <conditionalFormatting sqref="E22:E23">
    <cfRule type="containsText" dxfId="21" priority="28" stopIfTrue="1" operator="containsText" text="炸">
      <formula>NOT(ISERROR(SEARCH("炸",E22)))</formula>
    </cfRule>
  </conditionalFormatting>
  <conditionalFormatting sqref="L22">
    <cfRule type="containsText" dxfId="20" priority="27" stopIfTrue="1" operator="containsText" text="炸">
      <formula>NOT(ISERROR(SEARCH("炸",L22)))</formula>
    </cfRule>
  </conditionalFormatting>
  <conditionalFormatting sqref="Z22">
    <cfRule type="containsText" dxfId="19" priority="26" stopIfTrue="1" operator="containsText" text="炸">
      <formula>NOT(ISERROR(SEARCH("炸",Z22)))</formula>
    </cfRule>
  </conditionalFormatting>
  <conditionalFormatting sqref="S22">
    <cfRule type="containsText" dxfId="18" priority="10" stopIfTrue="1" operator="containsText" text="炸">
      <formula>NOT(ISERROR(SEARCH("炸",S22)))</formula>
    </cfRule>
  </conditionalFormatting>
  <conditionalFormatting sqref="Q22">
    <cfRule type="containsText" dxfId="17" priority="11" stopIfTrue="1" operator="containsText" text="炸">
      <formula>NOT(ISERROR(SEARCH("炸",Q22)))</formula>
    </cfRule>
  </conditionalFormatting>
  <conditionalFormatting sqref="J20">
    <cfRule type="containsText" dxfId="16" priority="6" stopIfTrue="1" operator="containsText" text="炸">
      <formula>NOT(ISERROR(SEARCH("炸",J20)))</formula>
    </cfRule>
  </conditionalFormatting>
  <conditionalFormatting sqref="C22">
    <cfRule type="containsText" dxfId="15" priority="4" stopIfTrue="1" operator="containsText" text="炸">
      <formula>NOT(ISERROR(SEARCH("炸",C22)))</formula>
    </cfRule>
  </conditionalFormatting>
  <conditionalFormatting sqref="J22">
    <cfRule type="containsText" dxfId="14" priority="3" stopIfTrue="1" operator="containsText" text="炸">
      <formula>NOT(ISERROR(SEARCH("炸",J22)))</formula>
    </cfRule>
  </conditionalFormatting>
  <conditionalFormatting sqref="X22">
    <cfRule type="containsText" dxfId="13" priority="2" stopIfTrue="1" operator="containsText" text="炸">
      <formula>NOT(ISERROR(SEARCH("炸",X22)))</formula>
    </cfRule>
  </conditionalFormatting>
  <conditionalFormatting sqref="AE22">
    <cfRule type="containsText" dxfId="12" priority="1" stopIfTrue="1" operator="containsText" text="炸">
      <formula>NOT(ISERROR(SEARCH("炸",AE22)))</formula>
    </cfRule>
  </conditionalFormatting>
  <pageMargins left="0.19685039370078741" right="0.19685039370078741" top="0.19685039370078741" bottom="0.19685039370078741" header="0.19685039370078741" footer="0.19685039370078741"/>
  <pageSetup paperSize="9" scale="7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zoomScale="70" zoomScaleNormal="70" workbookViewId="0">
      <selection activeCell="AQ7" sqref="AQ7"/>
    </sheetView>
  </sheetViews>
  <sheetFormatPr defaultRowHeight="13.8"/>
  <cols>
    <col min="1" max="1" width="4.8984375" customWidth="1"/>
    <col min="2" max="2" width="5.8984375" customWidth="1"/>
    <col min="3" max="3" width="9.8984375" customWidth="1"/>
    <col min="4" max="4" width="7.5" customWidth="1"/>
    <col min="5" max="5" width="6.59765625" customWidth="1"/>
    <col min="6" max="8" width="4.59765625" style="237" hidden="1" customWidth="1"/>
    <col min="9" max="9" width="6.19921875" customWidth="1"/>
    <col min="10" max="10" width="9.69921875" customWidth="1"/>
    <col min="11" max="11" width="6.69921875" customWidth="1"/>
    <col min="12" max="12" width="6.5" customWidth="1"/>
    <col min="13" max="15" width="4.59765625" style="237" hidden="1" customWidth="1"/>
    <col min="16" max="16" width="6.3984375" customWidth="1"/>
    <col min="17" max="17" width="9.69921875" customWidth="1"/>
    <col min="18" max="18" width="7.59765625" customWidth="1"/>
    <col min="19" max="19" width="7.69921875" customWidth="1"/>
    <col min="20" max="22" width="4.59765625" style="376" hidden="1" customWidth="1"/>
    <col min="23" max="23" width="6.59765625" customWidth="1"/>
    <col min="24" max="24" width="10.09765625" customWidth="1"/>
    <col min="25" max="25" width="7.5" customWidth="1"/>
    <col min="26" max="26" width="8.69921875" customWidth="1"/>
    <col min="27" max="29" width="4.59765625" style="376" hidden="1" customWidth="1"/>
    <col min="30" max="30" width="6.09765625" customWidth="1"/>
    <col min="31" max="31" width="9.5" customWidth="1"/>
    <col min="32" max="32" width="7.59765625" customWidth="1"/>
    <col min="33" max="33" width="7" customWidth="1"/>
    <col min="34" max="36" width="4.59765625" style="376" hidden="1" customWidth="1"/>
  </cols>
  <sheetData>
    <row r="1" spans="1:53" ht="24.6">
      <c r="A1" s="562" t="s">
        <v>255</v>
      </c>
      <c r="B1" s="562"/>
      <c r="C1" s="562"/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/>
      <c r="AB1" s="562"/>
      <c r="AC1" s="562"/>
      <c r="AD1" s="562"/>
      <c r="AE1" s="562"/>
      <c r="AF1" s="562"/>
      <c r="AG1" s="563"/>
      <c r="AH1" s="378"/>
      <c r="AI1" s="378"/>
      <c r="AJ1" s="378"/>
    </row>
    <row r="2" spans="1:53" s="339" customFormat="1" ht="24" customHeight="1">
      <c r="A2" s="564" t="s">
        <v>21</v>
      </c>
      <c r="B2" s="564"/>
      <c r="C2" s="565" t="s">
        <v>181</v>
      </c>
      <c r="D2" s="566"/>
      <c r="E2" s="566"/>
      <c r="F2" s="566"/>
      <c r="G2" s="566"/>
      <c r="H2" s="566"/>
      <c r="I2" s="566"/>
      <c r="J2" s="566"/>
      <c r="K2" s="566"/>
      <c r="L2" s="566"/>
      <c r="M2" s="213"/>
      <c r="N2" s="213"/>
      <c r="O2" s="213"/>
      <c r="P2" s="355" t="s">
        <v>84</v>
      </c>
      <c r="Q2" s="355"/>
      <c r="R2" s="45"/>
      <c r="S2" s="355"/>
      <c r="T2" s="370"/>
      <c r="U2" s="370"/>
      <c r="V2" s="370"/>
      <c r="W2" s="355"/>
      <c r="X2" s="338" t="s">
        <v>22</v>
      </c>
      <c r="Z2" s="338"/>
      <c r="AA2" s="377"/>
      <c r="AB2" s="377"/>
      <c r="AC2" s="377"/>
      <c r="AF2" s="338"/>
      <c r="AH2" s="377"/>
      <c r="AI2" s="377"/>
      <c r="AJ2" s="377"/>
      <c r="AK2" s="567"/>
      <c r="AL2" s="567"/>
      <c r="AM2" s="567"/>
      <c r="AN2" s="567"/>
      <c r="AO2" s="567"/>
      <c r="AP2" s="567"/>
      <c r="AQ2" s="567"/>
      <c r="AR2" s="567"/>
      <c r="AS2" s="567"/>
      <c r="AT2" s="567"/>
      <c r="AU2" s="567"/>
      <c r="AV2" s="567"/>
      <c r="AW2" s="567"/>
      <c r="AX2" s="567"/>
      <c r="AY2" s="567"/>
      <c r="AZ2" s="567"/>
      <c r="BA2" s="567"/>
    </row>
    <row r="3" spans="1:53" ht="16.2">
      <c r="A3" s="72" t="s">
        <v>0</v>
      </c>
      <c r="B3" s="650" t="s">
        <v>439</v>
      </c>
      <c r="C3" s="651"/>
      <c r="D3" s="651"/>
      <c r="E3" s="651"/>
      <c r="F3" s="358"/>
      <c r="G3" s="359"/>
      <c r="H3" s="359"/>
      <c r="I3" s="639" t="s">
        <v>296</v>
      </c>
      <c r="J3" s="640"/>
      <c r="K3" s="640"/>
      <c r="L3" s="640"/>
      <c r="M3" s="358"/>
      <c r="N3" s="359"/>
      <c r="O3" s="359"/>
      <c r="P3" s="639" t="s">
        <v>297</v>
      </c>
      <c r="Q3" s="640"/>
      <c r="R3" s="640"/>
      <c r="S3" s="640"/>
      <c r="T3" s="357"/>
      <c r="U3" s="357"/>
      <c r="V3" s="357"/>
      <c r="W3" s="639" t="s">
        <v>298</v>
      </c>
      <c r="X3" s="640"/>
      <c r="Y3" s="640"/>
      <c r="Z3" s="640"/>
      <c r="AA3" s="357"/>
      <c r="AB3" s="357"/>
      <c r="AC3" s="357"/>
      <c r="AD3" s="572" t="s">
        <v>299</v>
      </c>
      <c r="AE3" s="573"/>
      <c r="AF3" s="573"/>
      <c r="AG3" s="573"/>
      <c r="AH3" s="215"/>
      <c r="AI3" s="215"/>
      <c r="AJ3" s="215"/>
    </row>
    <row r="4" spans="1:53" ht="16.2">
      <c r="A4" s="72" t="s">
        <v>3</v>
      </c>
      <c r="B4" s="10" t="s">
        <v>4</v>
      </c>
      <c r="C4" s="72" t="s">
        <v>5</v>
      </c>
      <c r="D4" s="11" t="s">
        <v>6</v>
      </c>
      <c r="E4" s="10" t="s">
        <v>7</v>
      </c>
      <c r="F4" s="212" t="s">
        <v>41</v>
      </c>
      <c r="G4" s="212" t="s">
        <v>42</v>
      </c>
      <c r="H4" s="241" t="s">
        <v>43</v>
      </c>
      <c r="I4" s="10" t="s">
        <v>4</v>
      </c>
      <c r="J4" s="72" t="s">
        <v>5</v>
      </c>
      <c r="K4" s="11" t="s">
        <v>6</v>
      </c>
      <c r="L4" s="10" t="s">
        <v>7</v>
      </c>
      <c r="M4" s="212" t="s">
        <v>41</v>
      </c>
      <c r="N4" s="212" t="s">
        <v>42</v>
      </c>
      <c r="O4" s="241" t="s">
        <v>43</v>
      </c>
      <c r="P4" s="10" t="s">
        <v>4</v>
      </c>
      <c r="Q4" s="72" t="s">
        <v>5</v>
      </c>
      <c r="R4" s="11" t="s">
        <v>6</v>
      </c>
      <c r="S4" s="10" t="s">
        <v>7</v>
      </c>
      <c r="T4" s="371" t="s">
        <v>41</v>
      </c>
      <c r="U4" s="371" t="s">
        <v>42</v>
      </c>
      <c r="V4" s="372" t="s">
        <v>43</v>
      </c>
      <c r="W4" s="10" t="s">
        <v>4</v>
      </c>
      <c r="X4" s="72" t="s">
        <v>5</v>
      </c>
      <c r="Y4" s="11" t="s">
        <v>6</v>
      </c>
      <c r="Z4" s="10" t="s">
        <v>7</v>
      </c>
      <c r="AA4" s="371" t="s">
        <v>41</v>
      </c>
      <c r="AB4" s="371" t="s">
        <v>42</v>
      </c>
      <c r="AC4" s="372" t="s">
        <v>43</v>
      </c>
      <c r="AD4" s="10" t="s">
        <v>4</v>
      </c>
      <c r="AE4" s="72" t="s">
        <v>5</v>
      </c>
      <c r="AF4" s="11" t="s">
        <v>6</v>
      </c>
      <c r="AG4" s="10" t="s">
        <v>7</v>
      </c>
      <c r="AH4" s="371" t="s">
        <v>41</v>
      </c>
      <c r="AI4" s="371" t="s">
        <v>42</v>
      </c>
      <c r="AJ4" s="372" t="s">
        <v>43</v>
      </c>
    </row>
    <row r="5" spans="1:53" ht="16.649999999999999" customHeight="1">
      <c r="A5" s="613" t="s">
        <v>1</v>
      </c>
      <c r="B5" s="590" t="s">
        <v>70</v>
      </c>
      <c r="C5" s="76" t="s">
        <v>27</v>
      </c>
      <c r="D5" s="41">
        <v>75</v>
      </c>
      <c r="E5" s="41">
        <v>50</v>
      </c>
      <c r="F5" s="247">
        <v>4.5</v>
      </c>
      <c r="G5" s="217"/>
      <c r="H5" s="217"/>
      <c r="I5" s="590" t="str">
        <f>'12月菜單'!D24</f>
        <v>糙米飯</v>
      </c>
      <c r="J5" s="53" t="s">
        <v>71</v>
      </c>
      <c r="K5" s="41">
        <v>52</v>
      </c>
      <c r="L5" s="41">
        <v>35</v>
      </c>
      <c r="M5" s="247">
        <v>4.5</v>
      </c>
      <c r="N5" s="217"/>
      <c r="O5" s="217"/>
      <c r="P5" s="626" t="s">
        <v>300</v>
      </c>
      <c r="Q5" s="77" t="s">
        <v>363</v>
      </c>
      <c r="R5" s="332">
        <v>75</v>
      </c>
      <c r="S5" s="332">
        <v>50</v>
      </c>
      <c r="T5" s="227">
        <f>R5/30</f>
        <v>2.5</v>
      </c>
      <c r="U5" s="217"/>
      <c r="V5" s="217"/>
      <c r="W5" s="595" t="str">
        <f>'12月菜單'!D26</f>
        <v>糙米飯</v>
      </c>
      <c r="X5" s="53" t="s">
        <v>71</v>
      </c>
      <c r="Y5" s="41">
        <v>52</v>
      </c>
      <c r="Z5" s="41">
        <v>35</v>
      </c>
      <c r="AA5" s="247">
        <v>4.5</v>
      </c>
      <c r="AB5" s="217"/>
      <c r="AC5" s="217"/>
      <c r="AD5" s="647" t="str">
        <f>'12月菜單'!D27</f>
        <v>元旦連休</v>
      </c>
      <c r="AE5" s="53" t="s">
        <v>71</v>
      </c>
      <c r="AF5" s="41"/>
      <c r="AG5" s="41"/>
      <c r="AH5" s="247">
        <v>4.5</v>
      </c>
      <c r="AI5" s="217"/>
      <c r="AJ5" s="217"/>
    </row>
    <row r="6" spans="1:53" ht="16.2">
      <c r="A6" s="613"/>
      <c r="B6" s="591"/>
      <c r="C6" s="76"/>
      <c r="D6" s="75"/>
      <c r="E6" s="59"/>
      <c r="F6" s="216"/>
      <c r="G6" s="216"/>
      <c r="H6" s="217"/>
      <c r="I6" s="591"/>
      <c r="J6" s="77" t="s">
        <v>72</v>
      </c>
      <c r="K6" s="41">
        <v>22</v>
      </c>
      <c r="L6" s="41">
        <v>15</v>
      </c>
      <c r="M6" s="216"/>
      <c r="N6" s="216"/>
      <c r="O6" s="217"/>
      <c r="P6" s="627"/>
      <c r="Q6" s="81" t="s">
        <v>330</v>
      </c>
      <c r="R6" s="299">
        <f t="shared" ref="R6:R11" si="0">S6/670*1000</f>
        <v>62.686567164179102</v>
      </c>
      <c r="S6" s="88">
        <v>42</v>
      </c>
      <c r="T6" s="216"/>
      <c r="U6" s="227">
        <f>R6/35</f>
        <v>1.7910447761194028</v>
      </c>
      <c r="V6" s="217"/>
      <c r="W6" s="596"/>
      <c r="X6" s="77" t="s">
        <v>73</v>
      </c>
      <c r="Y6" s="41">
        <v>22</v>
      </c>
      <c r="Z6" s="41">
        <v>15</v>
      </c>
      <c r="AA6" s="216"/>
      <c r="AB6" s="216"/>
      <c r="AC6" s="217"/>
      <c r="AD6" s="648"/>
      <c r="AE6" s="77"/>
      <c r="AF6" s="41"/>
      <c r="AG6" s="41"/>
      <c r="AH6" s="216"/>
      <c r="AI6" s="216"/>
      <c r="AJ6" s="217"/>
    </row>
    <row r="7" spans="1:53" ht="16.2">
      <c r="A7" s="613"/>
      <c r="B7" s="592"/>
      <c r="C7" s="51"/>
      <c r="D7" s="75"/>
      <c r="E7" s="59"/>
      <c r="F7" s="216"/>
      <c r="G7" s="218"/>
      <c r="H7" s="217"/>
      <c r="I7" s="592"/>
      <c r="J7" s="77"/>
      <c r="K7" s="41"/>
      <c r="L7" s="41"/>
      <c r="M7" s="216"/>
      <c r="N7" s="218"/>
      <c r="O7" s="217"/>
      <c r="P7" s="627"/>
      <c r="Q7" s="81" t="s">
        <v>327</v>
      </c>
      <c r="R7" s="299">
        <f t="shared" si="0"/>
        <v>14.925373134328359</v>
      </c>
      <c r="S7" s="88">
        <v>10</v>
      </c>
      <c r="T7" s="216"/>
      <c r="U7" s="227">
        <f>R7/55</f>
        <v>0.27137042062415195</v>
      </c>
      <c r="V7" s="217"/>
      <c r="W7" s="597"/>
      <c r="X7" s="69"/>
      <c r="Y7" s="84"/>
      <c r="Z7" s="41"/>
      <c r="AA7" s="216"/>
      <c r="AB7" s="218"/>
      <c r="AC7" s="217"/>
      <c r="AD7" s="649"/>
      <c r="AE7" s="44"/>
      <c r="AF7" s="41"/>
      <c r="AG7" s="41"/>
      <c r="AH7" s="216"/>
      <c r="AI7" s="218"/>
      <c r="AJ7" s="217"/>
    </row>
    <row r="8" spans="1:53" ht="16.649999999999999" customHeight="1">
      <c r="A8" s="613" t="s">
        <v>8</v>
      </c>
      <c r="B8" s="574" t="str">
        <f>'12月菜單'!E23</f>
        <v>蘑菇醬肉片</v>
      </c>
      <c r="C8" s="119" t="s">
        <v>330</v>
      </c>
      <c r="D8" s="299">
        <f t="shared" ref="D8:D10" si="1">E8/670*1000</f>
        <v>53.731343283582092</v>
      </c>
      <c r="E8" s="524">
        <v>36</v>
      </c>
      <c r="F8" s="216"/>
      <c r="G8" s="219">
        <f>D8/35</f>
        <v>1.535181236673774</v>
      </c>
      <c r="H8" s="219"/>
      <c r="I8" s="574" t="str">
        <f>'12月菜單'!E24</f>
        <v>枸杞燉雞</v>
      </c>
      <c r="J8" s="56" t="s">
        <v>356</v>
      </c>
      <c r="K8" s="299">
        <f t="shared" ref="K8:K9" si="2">L8/670*1000</f>
        <v>80.597014925373131</v>
      </c>
      <c r="L8" s="95">
        <v>54</v>
      </c>
      <c r="M8" s="216"/>
      <c r="N8" s="219">
        <f>K8/40*0.85</f>
        <v>1.7126865671641789</v>
      </c>
      <c r="O8" s="219"/>
      <c r="P8" s="627"/>
      <c r="Q8" s="463" t="s">
        <v>364</v>
      </c>
      <c r="R8" s="299">
        <f t="shared" si="0"/>
        <v>59.701492537313435</v>
      </c>
      <c r="S8" s="88">
        <v>40</v>
      </c>
      <c r="T8" s="216"/>
      <c r="U8" s="227"/>
      <c r="V8" s="321">
        <f>R8/100</f>
        <v>0.59701492537313439</v>
      </c>
      <c r="W8" s="579" t="str">
        <f>'12月菜單'!E26</f>
        <v>椒鹽雞塊*1</v>
      </c>
      <c r="X8" s="54" t="s">
        <v>428</v>
      </c>
      <c r="Y8" s="299">
        <v>120</v>
      </c>
      <c r="Z8" s="506" t="s">
        <v>440</v>
      </c>
      <c r="AA8" s="216"/>
      <c r="AB8" s="227">
        <f>Y8/40*0.6</f>
        <v>1.7999999999999998</v>
      </c>
      <c r="AC8" s="227"/>
      <c r="AD8" s="638">
        <f>'12月菜單'!E27</f>
        <v>0</v>
      </c>
      <c r="AE8" s="421"/>
      <c r="AF8" s="422">
        <f>AG8/690*1000</f>
        <v>78.260869565217391</v>
      </c>
      <c r="AG8" s="423">
        <v>54</v>
      </c>
      <c r="AH8" s="216"/>
      <c r="AI8" s="227">
        <f>AF8/40*0.85</f>
        <v>1.6630434782608696</v>
      </c>
      <c r="AJ8" s="227"/>
      <c r="AL8" s="301"/>
      <c r="AM8" s="301"/>
    </row>
    <row r="9" spans="1:53" ht="16.2">
      <c r="A9" s="573"/>
      <c r="B9" s="574"/>
      <c r="C9" s="119" t="s">
        <v>307</v>
      </c>
      <c r="D9" s="299">
        <f t="shared" si="1"/>
        <v>11.940298507462687</v>
      </c>
      <c r="E9" s="524">
        <v>8</v>
      </c>
      <c r="F9" s="216"/>
      <c r="G9" s="220"/>
      <c r="H9" s="242">
        <f t="shared" ref="H9:H13" si="3">D9/100</f>
        <v>0.11940298507462688</v>
      </c>
      <c r="I9" s="574"/>
      <c r="J9" s="120" t="s">
        <v>321</v>
      </c>
      <c r="K9" s="299">
        <f t="shared" si="2"/>
        <v>26.865671641791046</v>
      </c>
      <c r="L9" s="95">
        <v>18</v>
      </c>
      <c r="M9" s="250"/>
      <c r="N9" s="220"/>
      <c r="O9" s="242">
        <f t="shared" ref="O9" si="4">K9/100</f>
        <v>0.26865671641791045</v>
      </c>
      <c r="P9" s="627"/>
      <c r="Q9" s="406" t="s">
        <v>332</v>
      </c>
      <c r="R9" s="299">
        <f t="shared" si="0"/>
        <v>5.9701492537313436</v>
      </c>
      <c r="S9" s="88">
        <v>4</v>
      </c>
      <c r="T9" s="227"/>
      <c r="U9" s="227"/>
      <c r="V9" s="321">
        <f>R9/100</f>
        <v>5.9701492537313439E-2</v>
      </c>
      <c r="W9" s="579"/>
      <c r="X9" s="406" t="s">
        <v>370</v>
      </c>
      <c r="Y9" s="299" t="s">
        <v>80</v>
      </c>
      <c r="Z9" s="95" t="s">
        <v>371</v>
      </c>
      <c r="AA9" s="227"/>
      <c r="AB9" s="227"/>
      <c r="AC9" s="321"/>
      <c r="AD9" s="638"/>
      <c r="AE9" s="424"/>
      <c r="AF9" s="422">
        <f>AG9/690*1000</f>
        <v>28.985507246376812</v>
      </c>
      <c r="AG9" s="425">
        <v>20</v>
      </c>
      <c r="AH9" s="216"/>
      <c r="AI9" s="220"/>
      <c r="AJ9" s="321">
        <f>AF9/100</f>
        <v>0.28985507246376813</v>
      </c>
      <c r="AL9" s="301"/>
      <c r="AM9" s="301"/>
    </row>
    <row r="10" spans="1:53" ht="16.2">
      <c r="A10" s="573"/>
      <c r="B10" s="574"/>
      <c r="C10" s="119" t="s">
        <v>308</v>
      </c>
      <c r="D10" s="299">
        <f t="shared" si="1"/>
        <v>5.9701492537313436</v>
      </c>
      <c r="E10" s="524">
        <v>4</v>
      </c>
      <c r="F10" s="216"/>
      <c r="G10" s="220"/>
      <c r="H10" s="242">
        <f t="shared" si="3"/>
        <v>5.9701492537313439E-2</v>
      </c>
      <c r="I10" s="574"/>
      <c r="J10" s="120" t="s">
        <v>357</v>
      </c>
      <c r="K10" s="299" t="s">
        <v>373</v>
      </c>
      <c r="L10" s="95" t="s">
        <v>371</v>
      </c>
      <c r="M10" s="216"/>
      <c r="N10" s="219"/>
      <c r="O10" s="242"/>
      <c r="P10" s="627"/>
      <c r="Q10" s="406" t="s">
        <v>308</v>
      </c>
      <c r="R10" s="299">
        <f t="shared" si="0"/>
        <v>7.4626865671641793</v>
      </c>
      <c r="S10" s="88">
        <v>5</v>
      </c>
      <c r="T10" s="216"/>
      <c r="U10" s="227"/>
      <c r="V10" s="321">
        <f t="shared" ref="V10:V11" si="5">R10/100</f>
        <v>7.4626865671641798E-2</v>
      </c>
      <c r="W10" s="579"/>
      <c r="X10" s="406" t="s">
        <v>429</v>
      </c>
      <c r="Y10" s="299" t="s">
        <v>435</v>
      </c>
      <c r="Z10" s="95">
        <v>1</v>
      </c>
      <c r="AA10" s="216"/>
      <c r="AB10" s="220"/>
      <c r="AC10" s="321"/>
      <c r="AD10" s="638"/>
      <c r="AE10" s="421"/>
      <c r="AF10" s="422"/>
      <c r="AG10" s="423" t="s">
        <v>87</v>
      </c>
      <c r="AH10" s="216"/>
      <c r="AI10" s="220"/>
      <c r="AJ10" s="321"/>
      <c r="AL10" s="301"/>
      <c r="AM10" s="301"/>
    </row>
    <row r="11" spans="1:53" ht="16.2">
      <c r="A11" s="573"/>
      <c r="B11" s="574"/>
      <c r="C11" s="119" t="s">
        <v>351</v>
      </c>
      <c r="D11" s="299" t="s">
        <v>373</v>
      </c>
      <c r="E11" s="109" t="s">
        <v>374</v>
      </c>
      <c r="F11" s="216"/>
      <c r="G11" s="219"/>
      <c r="H11" s="242"/>
      <c r="I11" s="574"/>
      <c r="J11" s="468"/>
      <c r="K11" s="95"/>
      <c r="L11" s="95"/>
      <c r="M11" s="236"/>
      <c r="N11" s="236"/>
      <c r="O11" s="236"/>
      <c r="P11" s="627"/>
      <c r="Q11" s="406" t="s">
        <v>325</v>
      </c>
      <c r="R11" s="299">
        <f t="shared" si="0"/>
        <v>4.477611940298508</v>
      </c>
      <c r="S11" s="88">
        <v>3</v>
      </c>
      <c r="T11" s="216"/>
      <c r="U11" s="227"/>
      <c r="V11" s="321">
        <f t="shared" si="5"/>
        <v>4.4776119402985079E-2</v>
      </c>
      <c r="W11" s="579"/>
      <c r="X11" s="464"/>
      <c r="Y11" s="299"/>
      <c r="Z11" s="89"/>
      <c r="AA11" s="216"/>
      <c r="AB11" s="227"/>
      <c r="AC11" s="321"/>
      <c r="AD11" s="638"/>
      <c r="AE11" s="421"/>
      <c r="AF11" s="422"/>
      <c r="AG11" s="423"/>
      <c r="AH11" s="216"/>
      <c r="AI11" s="227"/>
      <c r="AJ11" s="321"/>
      <c r="AL11" s="301"/>
      <c r="AM11" s="301"/>
    </row>
    <row r="12" spans="1:53" ht="16.649999999999999" customHeight="1">
      <c r="A12" s="573"/>
      <c r="B12" s="574"/>
      <c r="C12" s="137"/>
      <c r="D12" s="299"/>
      <c r="E12" s="109"/>
      <c r="F12" s="216"/>
      <c r="G12" s="220"/>
      <c r="H12" s="242">
        <f t="shared" si="3"/>
        <v>0</v>
      </c>
      <c r="I12" s="574"/>
      <c r="J12" s="469"/>
      <c r="K12" s="95"/>
      <c r="L12" s="475"/>
      <c r="M12" s="216"/>
      <c r="N12" s="219"/>
      <c r="O12" s="242"/>
      <c r="P12" s="627"/>
      <c r="Q12" s="9"/>
      <c r="R12" s="211"/>
      <c r="S12" s="27"/>
      <c r="T12" s="216"/>
      <c r="U12" s="220"/>
      <c r="V12" s="321"/>
      <c r="W12" s="574"/>
      <c r="X12" s="472"/>
      <c r="Y12" s="211"/>
      <c r="Z12" s="473"/>
      <c r="AA12" s="216"/>
      <c r="AB12" s="220"/>
      <c r="AC12" s="227"/>
      <c r="AD12" s="638"/>
      <c r="AE12" s="426"/>
      <c r="AF12" s="422"/>
      <c r="AG12" s="423"/>
      <c r="AH12" s="374"/>
      <c r="AI12" s="374"/>
      <c r="AJ12" s="374"/>
    </row>
    <row r="13" spans="1:53" ht="16.2">
      <c r="A13" s="573"/>
      <c r="B13" s="574"/>
      <c r="C13" s="119"/>
      <c r="D13" s="299"/>
      <c r="E13" s="109"/>
      <c r="F13" s="216"/>
      <c r="G13" s="216"/>
      <c r="H13" s="242">
        <f t="shared" si="3"/>
        <v>0</v>
      </c>
      <c r="I13" s="574"/>
      <c r="J13" s="56"/>
      <c r="K13" s="476"/>
      <c r="L13" s="87"/>
      <c r="M13" s="216"/>
      <c r="N13" s="220"/>
      <c r="O13" s="219"/>
      <c r="P13" s="627"/>
      <c r="Q13" s="31"/>
      <c r="R13" s="41"/>
      <c r="S13" s="46"/>
      <c r="T13" s="216"/>
      <c r="U13" s="216"/>
      <c r="V13" s="227"/>
      <c r="W13" s="574"/>
      <c r="X13" s="12"/>
      <c r="Y13" s="394"/>
      <c r="Z13" s="394"/>
      <c r="AA13" s="216"/>
      <c r="AB13" s="216"/>
      <c r="AC13" s="227"/>
      <c r="AD13" s="638"/>
      <c r="AE13" s="427"/>
      <c r="AF13" s="427"/>
      <c r="AG13" s="427"/>
      <c r="AH13" s="374"/>
      <c r="AI13" s="374"/>
      <c r="AJ13" s="374"/>
    </row>
    <row r="14" spans="1:53" ht="16.2">
      <c r="A14" s="573"/>
      <c r="B14" s="574"/>
      <c r="C14" s="138"/>
      <c r="D14" s="211"/>
      <c r="E14" s="109"/>
      <c r="F14" s="216"/>
      <c r="G14" s="222"/>
      <c r="H14" s="219"/>
      <c r="I14" s="574"/>
      <c r="J14" s="56"/>
      <c r="K14" s="394"/>
      <c r="L14" s="394"/>
      <c r="M14" s="216"/>
      <c r="N14" s="216"/>
      <c r="O14" s="219"/>
      <c r="P14" s="627"/>
      <c r="Q14" s="28"/>
      <c r="R14" s="41"/>
      <c r="S14" s="46"/>
      <c r="T14" s="216"/>
      <c r="U14" s="222"/>
      <c r="V14" s="227"/>
      <c r="W14" s="574"/>
      <c r="X14" s="12"/>
      <c r="Y14" s="394"/>
      <c r="Z14" s="394"/>
      <c r="AA14" s="216"/>
      <c r="AB14" s="222"/>
      <c r="AC14" s="227"/>
      <c r="AD14" s="638"/>
      <c r="AE14" s="427"/>
      <c r="AF14" s="427"/>
      <c r="AG14" s="427"/>
      <c r="AH14" s="374"/>
      <c r="AI14" s="374"/>
      <c r="AJ14" s="374"/>
    </row>
    <row r="15" spans="1:53" ht="16.2">
      <c r="A15" s="573"/>
      <c r="B15" s="574"/>
      <c r="C15" s="41"/>
      <c r="D15" s="40"/>
      <c r="E15" s="122"/>
      <c r="F15" s="216"/>
      <c r="G15" s="219"/>
      <c r="H15" s="223"/>
      <c r="I15" s="574"/>
      <c r="J15" s="56"/>
      <c r="K15" s="12"/>
      <c r="L15" s="57"/>
      <c r="M15" s="216"/>
      <c r="N15" s="219"/>
      <c r="O15" s="223"/>
      <c r="P15" s="628"/>
      <c r="Q15" s="28"/>
      <c r="R15" s="41"/>
      <c r="S15" s="46"/>
      <c r="T15" s="216"/>
      <c r="U15" s="227"/>
      <c r="V15" s="227"/>
      <c r="W15" s="574"/>
      <c r="X15" s="394"/>
      <c r="Y15" s="394"/>
      <c r="Z15" s="394"/>
      <c r="AA15" s="216"/>
      <c r="AB15" s="227"/>
      <c r="AC15" s="227"/>
      <c r="AD15" s="638"/>
      <c r="AE15" s="428"/>
      <c r="AF15" s="428"/>
      <c r="AG15" s="429"/>
      <c r="AH15" s="216"/>
      <c r="AI15" s="227"/>
      <c r="AJ15" s="227"/>
    </row>
    <row r="16" spans="1:53" ht="16.649999999999999" customHeight="1">
      <c r="A16" s="613" t="s">
        <v>9</v>
      </c>
      <c r="B16" s="574" t="str">
        <f>'12月菜單'!F23</f>
        <v>番茄蛋豆腐</v>
      </c>
      <c r="C16" s="467" t="s">
        <v>326</v>
      </c>
      <c r="D16" s="299">
        <f t="shared" ref="D16:D18" si="6">E16/670*1000</f>
        <v>44.776119402985074</v>
      </c>
      <c r="E16" s="514">
        <v>30</v>
      </c>
      <c r="F16" s="219"/>
      <c r="G16" s="219">
        <f>D16/80</f>
        <v>0.55970149253731338</v>
      </c>
      <c r="H16" s="242"/>
      <c r="I16" s="633" t="str">
        <f>'12月菜單'!F24</f>
        <v>蛋香白菜</v>
      </c>
      <c r="J16" s="509" t="s">
        <v>267</v>
      </c>
      <c r="K16" s="514">
        <f t="shared" ref="K16:K20" si="7">L16/670*1000</f>
        <v>4.477611940298508</v>
      </c>
      <c r="L16" s="514">
        <v>3</v>
      </c>
      <c r="M16" s="219"/>
      <c r="N16" s="219">
        <f>K16/55</f>
        <v>8.1411126187245594E-2</v>
      </c>
      <c r="O16" s="242"/>
      <c r="P16" s="574" t="str">
        <f>'12月菜單'!F25</f>
        <v>奶皇包*1</v>
      </c>
      <c r="Q16" s="56" t="s">
        <v>365</v>
      </c>
      <c r="R16" s="394">
        <v>30</v>
      </c>
      <c r="S16" s="12" t="s">
        <v>372</v>
      </c>
      <c r="T16" s="227">
        <v>1</v>
      </c>
      <c r="U16" s="227"/>
      <c r="V16" s="321"/>
      <c r="W16" s="574" t="str">
        <f>'12月菜單'!F26</f>
        <v>肉末咖哩</v>
      </c>
      <c r="X16" s="406" t="s">
        <v>366</v>
      </c>
      <c r="Y16" s="299">
        <f t="shared" ref="Y16:Y18" si="8">Z16/670*1000</f>
        <v>17.910447761194032</v>
      </c>
      <c r="Z16" s="95">
        <v>12</v>
      </c>
      <c r="AA16" s="216"/>
      <c r="AB16" s="227">
        <f>Y16/35</f>
        <v>0.51172707889125801</v>
      </c>
      <c r="AC16" s="321"/>
      <c r="AD16" s="575">
        <f>'12月菜單'!F27</f>
        <v>0</v>
      </c>
      <c r="AE16" s="430"/>
      <c r="AF16" s="422">
        <f>AG16/690*1000</f>
        <v>69.565217391304344</v>
      </c>
      <c r="AG16" s="431">
        <v>48</v>
      </c>
      <c r="AH16" s="216"/>
      <c r="AI16" s="227">
        <f>AF16/80</f>
        <v>0.86956521739130432</v>
      </c>
      <c r="AJ16" s="321"/>
    </row>
    <row r="17" spans="1:36" ht="16.2">
      <c r="A17" s="573"/>
      <c r="B17" s="574"/>
      <c r="C17" s="467" t="s">
        <v>327</v>
      </c>
      <c r="D17" s="299">
        <f t="shared" si="6"/>
        <v>11.940298507462687</v>
      </c>
      <c r="E17" s="514">
        <v>8</v>
      </c>
      <c r="F17" s="224"/>
      <c r="G17" s="219">
        <f>D17/55</f>
        <v>0.21709633649932158</v>
      </c>
      <c r="H17" s="242"/>
      <c r="I17" s="633"/>
      <c r="J17" s="509" t="s">
        <v>220</v>
      </c>
      <c r="K17" s="514">
        <f t="shared" si="7"/>
        <v>13.432835820895523</v>
      </c>
      <c r="L17" s="533">
        <v>9</v>
      </c>
      <c r="M17" s="219">
        <f>K17/85</f>
        <v>0.15803336259877085</v>
      </c>
      <c r="N17" s="219"/>
      <c r="O17" s="242"/>
      <c r="P17" s="574"/>
      <c r="Q17" s="12"/>
      <c r="R17" s="394"/>
      <c r="S17" s="340"/>
      <c r="T17" s="216"/>
      <c r="U17" s="227"/>
      <c r="V17" s="321"/>
      <c r="W17" s="574"/>
      <c r="X17" s="406" t="s">
        <v>315</v>
      </c>
      <c r="Y17" s="299">
        <f t="shared" si="8"/>
        <v>49.253731343283583</v>
      </c>
      <c r="Z17" s="95">
        <v>33</v>
      </c>
      <c r="AA17" s="219">
        <f>Y17/85</f>
        <v>0.57945566286215977</v>
      </c>
      <c r="AB17" s="227"/>
      <c r="AC17" s="321"/>
      <c r="AD17" s="576"/>
      <c r="AE17" s="430"/>
      <c r="AF17" s="422">
        <f>AG17/690*1000</f>
        <v>4.3478260869565215</v>
      </c>
      <c r="AG17" s="431">
        <v>3</v>
      </c>
      <c r="AH17" s="216"/>
      <c r="AI17" s="227">
        <f>AF17/35</f>
        <v>0.12422360248447205</v>
      </c>
      <c r="AJ17" s="321"/>
    </row>
    <row r="18" spans="1:36" ht="16.649999999999999" customHeight="1">
      <c r="A18" s="573"/>
      <c r="B18" s="574"/>
      <c r="C18" s="112" t="s">
        <v>316</v>
      </c>
      <c r="D18" s="299">
        <f t="shared" si="6"/>
        <v>8.9552238805970159</v>
      </c>
      <c r="E18" s="514">
        <v>6</v>
      </c>
      <c r="F18" s="224"/>
      <c r="G18" s="219"/>
      <c r="H18" s="242">
        <f t="shared" ref="H18" si="9">D18/100</f>
        <v>8.9552238805970158E-2</v>
      </c>
      <c r="I18" s="633"/>
      <c r="J18" s="509" t="s">
        <v>224</v>
      </c>
      <c r="K18" s="514">
        <f t="shared" si="7"/>
        <v>59.701492537313435</v>
      </c>
      <c r="L18" s="141">
        <v>40</v>
      </c>
      <c r="M18" s="224"/>
      <c r="N18" s="224"/>
      <c r="O18" s="242">
        <f t="shared" ref="O18" si="10">K18/100</f>
        <v>0.59701492537313439</v>
      </c>
      <c r="P18" s="574"/>
      <c r="Q18" s="12"/>
      <c r="R18" s="394"/>
      <c r="S18" s="205"/>
      <c r="T18" s="216"/>
      <c r="U18" s="216"/>
      <c r="V18" s="321"/>
      <c r="W18" s="574"/>
      <c r="X18" s="406" t="s">
        <v>308</v>
      </c>
      <c r="Y18" s="299">
        <f t="shared" si="8"/>
        <v>14.925373134328359</v>
      </c>
      <c r="Z18" s="95">
        <v>10</v>
      </c>
      <c r="AA18" s="216"/>
      <c r="AB18" s="227"/>
      <c r="AC18" s="321">
        <f>Y18/100</f>
        <v>0.1492537313432836</v>
      </c>
      <c r="AD18" s="576"/>
      <c r="AE18" s="430"/>
      <c r="AF18" s="422">
        <f t="shared" ref="AF18" si="11">AG18/615*1000</f>
        <v>0.97560975609756095</v>
      </c>
      <c r="AG18" s="431">
        <v>0.6</v>
      </c>
      <c r="AH18" s="216"/>
      <c r="AI18" s="216"/>
      <c r="AJ18" s="321">
        <f t="shared" ref="AJ18" si="12">AF18/100</f>
        <v>9.7560975609756097E-3</v>
      </c>
    </row>
    <row r="19" spans="1:36" ht="16.2">
      <c r="A19" s="573"/>
      <c r="B19" s="574"/>
      <c r="C19" s="112"/>
      <c r="D19" s="299"/>
      <c r="E19" s="113"/>
      <c r="F19" s="224"/>
      <c r="G19" s="225"/>
      <c r="H19" s="242"/>
      <c r="I19" s="633"/>
      <c r="J19" s="509" t="s">
        <v>210</v>
      </c>
      <c r="K19" s="514">
        <f t="shared" si="7"/>
        <v>5.9701492537313436</v>
      </c>
      <c r="L19" s="141">
        <v>4</v>
      </c>
      <c r="M19" s="224"/>
      <c r="N19" s="219"/>
      <c r="O19" s="242"/>
      <c r="P19" s="574"/>
      <c r="Q19" s="12"/>
      <c r="R19" s="394"/>
      <c r="S19" s="340"/>
      <c r="T19" s="216"/>
      <c r="U19" s="333"/>
      <c r="V19" s="321"/>
      <c r="W19" s="574"/>
      <c r="X19" s="121" t="s">
        <v>367</v>
      </c>
      <c r="Y19" s="299" t="s">
        <v>350</v>
      </c>
      <c r="Z19" s="95"/>
      <c r="AA19" s="216"/>
      <c r="AB19" s="333"/>
      <c r="AC19" s="321"/>
      <c r="AD19" s="576"/>
      <c r="AE19" s="430"/>
      <c r="AF19" s="422"/>
      <c r="AG19" s="431"/>
      <c r="AH19" s="216"/>
      <c r="AI19" s="333"/>
      <c r="AJ19" s="321"/>
    </row>
    <row r="20" spans="1:36" ht="16.2">
      <c r="A20" s="573"/>
      <c r="B20" s="574"/>
      <c r="C20" s="12"/>
      <c r="D20" s="211"/>
      <c r="E20" s="57"/>
      <c r="F20" s="216"/>
      <c r="G20" s="219"/>
      <c r="H20" s="242"/>
      <c r="I20" s="633"/>
      <c r="J20" s="140" t="s">
        <v>271</v>
      </c>
      <c r="K20" s="514">
        <f t="shared" si="7"/>
        <v>4.477611940298508</v>
      </c>
      <c r="L20" s="141">
        <v>3</v>
      </c>
      <c r="M20" s="216"/>
      <c r="N20" s="217"/>
      <c r="O20" s="242"/>
      <c r="P20" s="574"/>
      <c r="Q20" s="12"/>
      <c r="R20" s="394"/>
      <c r="S20" s="340"/>
      <c r="T20" s="216"/>
      <c r="U20" s="217"/>
      <c r="V20" s="321"/>
      <c r="W20" s="574"/>
      <c r="X20" s="9"/>
      <c r="Y20" s="299"/>
      <c r="Z20" s="12"/>
      <c r="AA20" s="216"/>
      <c r="AB20" s="217"/>
      <c r="AC20" s="321"/>
      <c r="AD20" s="576"/>
      <c r="AE20" s="432"/>
      <c r="AF20" s="422"/>
      <c r="AG20" s="429"/>
      <c r="AH20" s="216"/>
      <c r="AI20" s="217"/>
      <c r="AJ20" s="321"/>
    </row>
    <row r="21" spans="1:36" ht="16.2">
      <c r="A21" s="573"/>
      <c r="B21" s="574"/>
      <c r="C21" s="12"/>
      <c r="D21" s="12"/>
      <c r="E21" s="57"/>
      <c r="F21" s="226"/>
      <c r="G21" s="216"/>
      <c r="H21" s="242"/>
      <c r="I21" s="633"/>
      <c r="J21" s="140"/>
      <c r="K21" s="511"/>
      <c r="L21" s="141"/>
      <c r="M21" s="226"/>
      <c r="N21" s="216"/>
      <c r="O21" s="242"/>
      <c r="P21" s="574"/>
      <c r="Q21" s="12"/>
      <c r="R21" s="12"/>
      <c r="S21" s="340"/>
      <c r="T21" s="226"/>
      <c r="U21" s="216"/>
      <c r="V21" s="321"/>
      <c r="W21" s="574"/>
      <c r="X21" s="394"/>
      <c r="Y21" s="394"/>
      <c r="Z21" s="394"/>
      <c r="AA21" s="226"/>
      <c r="AB21" s="216"/>
      <c r="AC21" s="321"/>
      <c r="AD21" s="577"/>
      <c r="AE21" s="428"/>
      <c r="AF21" s="428"/>
      <c r="AG21" s="429"/>
      <c r="AH21" s="226"/>
      <c r="AI21" s="216"/>
      <c r="AJ21" s="321"/>
    </row>
    <row r="22" spans="1:36" ht="16.649999999999999" customHeight="1">
      <c r="A22" s="613" t="s">
        <v>33</v>
      </c>
      <c r="B22" s="574" t="s">
        <v>28</v>
      </c>
      <c r="C22" s="466" t="s">
        <v>352</v>
      </c>
      <c r="D22" s="299">
        <f t="shared" ref="D22" si="13">E22/670*1000</f>
        <v>52.238805970149251</v>
      </c>
      <c r="E22" s="535">
        <v>35</v>
      </c>
      <c r="F22" s="217"/>
      <c r="G22" s="217"/>
      <c r="H22" s="242">
        <f t="shared" ref="H22" si="14">D22/100</f>
        <v>0.52238805970149249</v>
      </c>
      <c r="I22" s="574" t="s">
        <v>28</v>
      </c>
      <c r="J22" s="466" t="s">
        <v>358</v>
      </c>
      <c r="K22" s="299">
        <f t="shared" ref="K22" si="15">L22/670*1000</f>
        <v>74.626865671641781</v>
      </c>
      <c r="L22" s="96">
        <v>50</v>
      </c>
      <c r="M22" s="217"/>
      <c r="N22" s="217"/>
      <c r="O22" s="242">
        <f t="shared" ref="O22" si="16">K22/100</f>
        <v>0.74626865671641784</v>
      </c>
      <c r="P22" s="574"/>
      <c r="Q22" s="466"/>
      <c r="R22" s="211"/>
      <c r="S22" s="90"/>
      <c r="T22" s="217"/>
      <c r="U22" s="217"/>
      <c r="V22" s="321"/>
      <c r="W22" s="574" t="s">
        <v>28</v>
      </c>
      <c r="X22" s="466" t="s">
        <v>368</v>
      </c>
      <c r="Y22" s="299">
        <f t="shared" ref="Y22" si="17">Z22/670*1000</f>
        <v>74.626865671641781</v>
      </c>
      <c r="Z22" s="96">
        <v>50</v>
      </c>
      <c r="AA22" s="217"/>
      <c r="AB22" s="217"/>
      <c r="AC22" s="321">
        <f>Y22/100</f>
        <v>0.74626865671641784</v>
      </c>
      <c r="AD22" s="574" t="s">
        <v>28</v>
      </c>
      <c r="AE22" s="433" t="s">
        <v>32</v>
      </c>
      <c r="AF22" s="422">
        <f>AG22/690*1000</f>
        <v>72.463768115942031</v>
      </c>
      <c r="AG22" s="429">
        <v>50</v>
      </c>
      <c r="AH22" s="217"/>
      <c r="AI22" s="217"/>
      <c r="AJ22" s="321">
        <f t="shared" ref="AJ22" si="18">AF22/100</f>
        <v>0.72463768115942029</v>
      </c>
    </row>
    <row r="23" spans="1:36" ht="16.8" thickBot="1">
      <c r="A23" s="573"/>
      <c r="B23" s="574"/>
      <c r="C23" s="80" t="s">
        <v>353</v>
      </c>
      <c r="D23" s="130" t="s">
        <v>350</v>
      </c>
      <c r="E23" s="109">
        <v>0.2</v>
      </c>
      <c r="F23" s="217"/>
      <c r="G23" s="217"/>
      <c r="H23" s="242"/>
      <c r="I23" s="574"/>
      <c r="J23" s="477"/>
      <c r="K23" s="395"/>
      <c r="L23" s="484"/>
      <c r="M23" s="217"/>
      <c r="N23" s="217"/>
      <c r="O23" s="242"/>
      <c r="P23" s="574"/>
      <c r="Q23" s="80"/>
      <c r="R23" s="394"/>
      <c r="S23" s="67"/>
      <c r="T23" s="217"/>
      <c r="U23" s="217"/>
      <c r="V23" s="321"/>
      <c r="W23" s="574"/>
      <c r="X23" s="80"/>
      <c r="Y23" s="211"/>
      <c r="Z23" s="9"/>
      <c r="AA23" s="217"/>
      <c r="AB23" s="217"/>
      <c r="AC23" s="321"/>
      <c r="AD23" s="574"/>
      <c r="AE23" s="434"/>
      <c r="AF23" s="435"/>
      <c r="AG23" s="429"/>
      <c r="AH23" s="217"/>
      <c r="AI23" s="217"/>
      <c r="AJ23" s="321"/>
    </row>
    <row r="24" spans="1:36" ht="16.649999999999999" customHeight="1">
      <c r="A24" s="573"/>
      <c r="B24" s="574"/>
      <c r="C24" s="394"/>
      <c r="D24" s="480"/>
      <c r="E24" s="282"/>
      <c r="F24" s="227"/>
      <c r="G24" s="228"/>
      <c r="H24" s="226"/>
      <c r="I24" s="574"/>
      <c r="J24" s="470" t="s">
        <v>359</v>
      </c>
      <c r="K24" s="485" t="s">
        <v>350</v>
      </c>
      <c r="L24" s="486" t="s">
        <v>371</v>
      </c>
      <c r="M24" s="270"/>
      <c r="N24" s="228"/>
      <c r="O24" s="226"/>
      <c r="P24" s="574"/>
      <c r="Q24" s="295"/>
      <c r="R24" s="296"/>
      <c r="S24" s="298"/>
      <c r="T24" s="227"/>
      <c r="U24" s="226"/>
      <c r="V24" s="226"/>
      <c r="W24" s="574"/>
      <c r="X24" s="295"/>
      <c r="Y24" s="211"/>
      <c r="Z24" s="394"/>
      <c r="AA24" s="227"/>
      <c r="AB24" s="226"/>
      <c r="AC24" s="321"/>
      <c r="AD24" s="574"/>
      <c r="AE24" s="434"/>
      <c r="AF24" s="429"/>
      <c r="AG24" s="435"/>
      <c r="AH24" s="227"/>
      <c r="AI24" s="226"/>
      <c r="AJ24" s="226"/>
    </row>
    <row r="25" spans="1:36" ht="16.649999999999999" customHeight="1">
      <c r="A25" s="572" t="s">
        <v>10</v>
      </c>
      <c r="B25" s="574" t="str">
        <f>'12月菜單'!H23</f>
        <v>針菇紫菜湯</v>
      </c>
      <c r="C25" s="463" t="s">
        <v>332</v>
      </c>
      <c r="D25" s="299">
        <f t="shared" ref="D25" si="19">E25/670*1000</f>
        <v>5.9701492537313436</v>
      </c>
      <c r="E25" s="536">
        <v>4</v>
      </c>
      <c r="F25" s="219"/>
      <c r="G25" s="219"/>
      <c r="H25" s="242">
        <f t="shared" ref="H25:H26" si="20">D25/100</f>
        <v>5.9701492537313439E-2</v>
      </c>
      <c r="I25" s="574" t="str">
        <f>'12月菜單'!H24</f>
        <v>柴魚鍋燒湯</v>
      </c>
      <c r="J25" s="478" t="s">
        <v>318</v>
      </c>
      <c r="K25" s="299">
        <f t="shared" ref="K25:K29" si="21">L25/670*1000</f>
        <v>26.865671641791046</v>
      </c>
      <c r="L25" s="481">
        <v>18</v>
      </c>
      <c r="M25" s="482"/>
      <c r="N25" s="366"/>
      <c r="O25" s="367">
        <f t="shared" ref="O25" si="22">K25/100</f>
        <v>0.26865671641791045</v>
      </c>
      <c r="P25" s="574"/>
      <c r="Q25" s="406"/>
      <c r="R25" s="211"/>
      <c r="S25" s="88"/>
      <c r="T25" s="226"/>
      <c r="U25" s="227"/>
      <c r="V25" s="321"/>
      <c r="W25" s="574" t="str">
        <f>'12月菜單'!H26</f>
        <v>扁蒲蛋花湯</v>
      </c>
      <c r="X25" s="474" t="s">
        <v>327</v>
      </c>
      <c r="Y25" s="299">
        <f t="shared" ref="Y25:Y26" si="23">Z25/670*1000</f>
        <v>14.925373134328359</v>
      </c>
      <c r="Z25" s="211">
        <v>10</v>
      </c>
      <c r="AA25" s="227"/>
      <c r="AB25" s="227">
        <f>Y25/35</f>
        <v>0.4264392324093817</v>
      </c>
      <c r="AC25" s="321"/>
      <c r="AD25" s="574">
        <f>'12月菜單'!H27</f>
        <v>0</v>
      </c>
      <c r="AE25" s="436"/>
      <c r="AF25" s="437">
        <f>AG25/690*1000</f>
        <v>20.289855072463766</v>
      </c>
      <c r="AG25" s="431">
        <v>14</v>
      </c>
      <c r="AH25" s="227">
        <f>AF25/25</f>
        <v>0.81159420289855067</v>
      </c>
      <c r="AI25" s="229"/>
      <c r="AJ25" s="321"/>
    </row>
    <row r="26" spans="1:36" ht="16.2">
      <c r="A26" s="572"/>
      <c r="B26" s="574"/>
      <c r="C26" s="119" t="s">
        <v>354</v>
      </c>
      <c r="D26" s="211">
        <v>0</v>
      </c>
      <c r="E26" s="88" t="s">
        <v>88</v>
      </c>
      <c r="F26" s="219"/>
      <c r="G26" s="219"/>
      <c r="H26" s="242">
        <f t="shared" si="20"/>
        <v>0</v>
      </c>
      <c r="I26" s="574"/>
      <c r="J26" s="479" t="s">
        <v>360</v>
      </c>
      <c r="K26" s="299">
        <f t="shared" si="21"/>
        <v>8.9552238805970159</v>
      </c>
      <c r="L26" s="462">
        <v>6</v>
      </c>
      <c r="M26" s="483">
        <f>K26/70</f>
        <v>0.1279317697228145</v>
      </c>
      <c r="N26" s="368"/>
      <c r="O26" s="367"/>
      <c r="P26" s="574"/>
      <c r="Q26" s="406"/>
      <c r="R26" s="211"/>
      <c r="S26" s="88"/>
      <c r="T26" s="258"/>
      <c r="U26" s="227"/>
      <c r="V26" s="321"/>
      <c r="W26" s="574"/>
      <c r="X26" s="463" t="s">
        <v>369</v>
      </c>
      <c r="Y26" s="299">
        <f t="shared" si="23"/>
        <v>26.865671641791046</v>
      </c>
      <c r="Z26" s="211">
        <v>18</v>
      </c>
      <c r="AA26" s="227"/>
      <c r="AB26" s="227"/>
      <c r="AC26" s="321">
        <f>Y26/100</f>
        <v>0.26865671641791045</v>
      </c>
      <c r="AD26" s="574"/>
      <c r="AE26" s="430"/>
      <c r="AF26" s="437">
        <f>AG26/690*1000</f>
        <v>2.8985507246376812</v>
      </c>
      <c r="AG26" s="431">
        <v>2</v>
      </c>
      <c r="AH26" s="227">
        <f>AF26/20</f>
        <v>0.14492753623188406</v>
      </c>
      <c r="AI26" s="227"/>
      <c r="AJ26" s="321"/>
    </row>
    <row r="27" spans="1:36" ht="16.2">
      <c r="A27" s="572"/>
      <c r="B27" s="574"/>
      <c r="C27" s="119"/>
      <c r="D27" s="211"/>
      <c r="E27" s="102"/>
      <c r="F27" s="219"/>
      <c r="G27" s="219"/>
      <c r="H27" s="242"/>
      <c r="I27" s="574"/>
      <c r="J27" s="471" t="s">
        <v>361</v>
      </c>
      <c r="K27" s="299">
        <f t="shared" si="21"/>
        <v>8.9552238805970159</v>
      </c>
      <c r="L27" s="462">
        <v>6</v>
      </c>
      <c r="M27" s="483"/>
      <c r="N27" s="219">
        <f>K27/55</f>
        <v>0.16282225237449119</v>
      </c>
      <c r="O27" s="367"/>
      <c r="P27" s="574"/>
      <c r="Q27" s="406"/>
      <c r="R27" s="211"/>
      <c r="S27" s="90"/>
      <c r="T27" s="258"/>
      <c r="U27" s="227"/>
      <c r="V27" s="321"/>
      <c r="W27" s="574"/>
      <c r="X27" s="463"/>
      <c r="Y27" s="299"/>
      <c r="Z27" s="211"/>
      <c r="AA27" s="227"/>
      <c r="AB27" s="227"/>
      <c r="AC27" s="321"/>
      <c r="AD27" s="574"/>
      <c r="AE27" s="430"/>
      <c r="AF27" s="437"/>
      <c r="AG27" s="431"/>
      <c r="AH27" s="227"/>
      <c r="AI27" s="227"/>
      <c r="AJ27" s="321"/>
    </row>
    <row r="28" spans="1:36" ht="16.2">
      <c r="A28" s="572"/>
      <c r="B28" s="574"/>
      <c r="C28" s="119"/>
      <c r="D28" s="211"/>
      <c r="E28" s="82"/>
      <c r="F28" s="219"/>
      <c r="G28" s="230"/>
      <c r="H28" s="242"/>
      <c r="I28" s="574"/>
      <c r="J28" s="479" t="s">
        <v>341</v>
      </c>
      <c r="K28" s="299">
        <f t="shared" si="21"/>
        <v>8.9552238805970159</v>
      </c>
      <c r="L28" s="462">
        <v>6</v>
      </c>
      <c r="M28" s="483">
        <f>K28/85</f>
        <v>0.10535557506584725</v>
      </c>
      <c r="N28" s="364"/>
      <c r="O28" s="365"/>
      <c r="P28" s="574"/>
      <c r="Q28" s="119"/>
      <c r="R28" s="299"/>
      <c r="S28" s="90"/>
      <c r="T28" s="227"/>
      <c r="U28" s="226"/>
      <c r="V28" s="321"/>
      <c r="W28" s="574"/>
      <c r="X28" s="472"/>
      <c r="Y28" s="211"/>
      <c r="Z28" s="96"/>
      <c r="AA28" s="227"/>
      <c r="AB28" s="373"/>
      <c r="AC28" s="321"/>
      <c r="AD28" s="579"/>
      <c r="AE28" s="438"/>
      <c r="AF28" s="435"/>
      <c r="AG28" s="429"/>
      <c r="AH28" s="227"/>
      <c r="AI28" s="373"/>
      <c r="AJ28" s="321"/>
    </row>
    <row r="29" spans="1:36" ht="16.8" thickBot="1">
      <c r="A29" s="572"/>
      <c r="B29" s="574"/>
      <c r="C29" s="295" t="s">
        <v>355</v>
      </c>
      <c r="D29" s="296"/>
      <c r="E29" s="298">
        <v>0.8</v>
      </c>
      <c r="F29" s="219"/>
      <c r="G29" s="219"/>
      <c r="H29" s="242"/>
      <c r="I29" s="574"/>
      <c r="J29" s="449" t="s">
        <v>362</v>
      </c>
      <c r="K29" s="487">
        <f t="shared" si="21"/>
        <v>5.9701492537313436</v>
      </c>
      <c r="L29" s="459">
        <v>4</v>
      </c>
      <c r="M29" s="273"/>
      <c r="N29" s="216"/>
      <c r="O29" s="367">
        <f t="shared" ref="O29" si="24">K29/100</f>
        <v>5.9701492537313439E-2</v>
      </c>
      <c r="P29" s="574"/>
      <c r="Q29" s="295" t="s">
        <v>61</v>
      </c>
      <c r="R29" s="296"/>
      <c r="S29" s="298">
        <v>0.3</v>
      </c>
      <c r="T29" s="227"/>
      <c r="U29" s="226"/>
      <c r="V29" s="321"/>
      <c r="W29" s="574"/>
      <c r="X29" s="295" t="s">
        <v>355</v>
      </c>
      <c r="Y29" s="296"/>
      <c r="Z29" s="298">
        <v>0.5</v>
      </c>
      <c r="AA29" s="227"/>
      <c r="AB29" s="216"/>
      <c r="AC29" s="321"/>
      <c r="AD29" s="574"/>
      <c r="AE29" s="295" t="s">
        <v>61</v>
      </c>
      <c r="AF29" s="296"/>
      <c r="AG29" s="298">
        <v>0.6</v>
      </c>
      <c r="AH29" s="227"/>
      <c r="AI29" s="216"/>
      <c r="AJ29" s="321"/>
    </row>
    <row r="30" spans="1:36" ht="16.2">
      <c r="A30" s="572" t="s">
        <v>2</v>
      </c>
      <c r="B30" s="573"/>
      <c r="C30" s="295"/>
      <c r="D30" s="296"/>
      <c r="E30" s="298"/>
      <c r="F30" s="219"/>
      <c r="G30" s="219"/>
      <c r="H30" s="231"/>
      <c r="I30" s="340"/>
      <c r="J30" s="295" t="s">
        <v>355</v>
      </c>
      <c r="K30" s="296"/>
      <c r="L30" s="298">
        <v>0.8</v>
      </c>
      <c r="M30" s="219"/>
      <c r="N30" s="231"/>
      <c r="O30" s="231"/>
      <c r="P30" s="340"/>
      <c r="Q30" s="350" t="s">
        <v>36</v>
      </c>
      <c r="R30" s="12"/>
      <c r="S30" s="348" t="s">
        <v>378</v>
      </c>
      <c r="T30" s="227"/>
      <c r="U30" s="231"/>
      <c r="V30" s="231"/>
      <c r="W30" s="340"/>
      <c r="X30" s="12"/>
      <c r="Y30" s="12"/>
      <c r="Z30" s="340"/>
      <c r="AA30" s="227"/>
      <c r="AB30" s="231"/>
      <c r="AC30" s="231"/>
      <c r="AD30" s="340"/>
      <c r="AE30" s="12"/>
      <c r="AF30" s="12"/>
      <c r="AG30" s="340"/>
      <c r="AH30" s="227"/>
      <c r="AI30" s="231"/>
      <c r="AJ30" s="231"/>
    </row>
    <row r="31" spans="1:36" ht="16.2">
      <c r="A31" s="572" t="s">
        <v>11</v>
      </c>
      <c r="B31" s="573"/>
      <c r="C31" s="139"/>
      <c r="D31" s="140"/>
      <c r="E31" s="139"/>
      <c r="F31" s="232"/>
      <c r="G31" s="232"/>
      <c r="H31" s="243"/>
      <c r="I31" s="340" t="s">
        <v>11</v>
      </c>
      <c r="J31" s="205"/>
      <c r="K31" s="12"/>
      <c r="L31" s="205"/>
      <c r="M31" s="232"/>
      <c r="N31" s="232"/>
      <c r="O31" s="243"/>
      <c r="P31" s="340" t="s">
        <v>11</v>
      </c>
      <c r="Q31" s="141"/>
      <c r="R31" s="12"/>
      <c r="S31" s="141"/>
      <c r="T31" s="232"/>
      <c r="U31" s="232"/>
      <c r="V31" s="243"/>
      <c r="W31" s="340" t="s">
        <v>25</v>
      </c>
      <c r="X31" s="12"/>
      <c r="Y31" s="12"/>
      <c r="Z31" s="340"/>
      <c r="AA31" s="232"/>
      <c r="AB31" s="232"/>
      <c r="AC31" s="243"/>
      <c r="AD31" s="340" t="s">
        <v>11</v>
      </c>
      <c r="AE31" s="340"/>
      <c r="AF31" s="12"/>
      <c r="AG31" s="340"/>
      <c r="AH31" s="232"/>
      <c r="AI31" s="232"/>
      <c r="AJ31" s="243"/>
    </row>
    <row r="32" spans="1:36" ht="16.649999999999999" customHeight="1">
      <c r="A32" s="607" t="s">
        <v>12</v>
      </c>
      <c r="B32" s="610" t="s">
        <v>13</v>
      </c>
      <c r="C32" s="610"/>
      <c r="D32" s="13">
        <v>3</v>
      </c>
      <c r="E32" s="24">
        <f>D32*45</f>
        <v>135</v>
      </c>
      <c r="F32" s="232"/>
      <c r="G32" s="232"/>
      <c r="H32" s="232"/>
      <c r="I32" s="610" t="s">
        <v>13</v>
      </c>
      <c r="J32" s="610"/>
      <c r="K32" s="13">
        <v>3</v>
      </c>
      <c r="L32" s="24">
        <f>K32*45</f>
        <v>135</v>
      </c>
      <c r="M32" s="232"/>
      <c r="N32" s="232"/>
      <c r="O32" s="232"/>
      <c r="P32" s="610" t="s">
        <v>13</v>
      </c>
      <c r="Q32" s="610"/>
      <c r="R32" s="13">
        <v>3</v>
      </c>
      <c r="S32" s="24">
        <f>R32*45</f>
        <v>135</v>
      </c>
      <c r="T32" s="232"/>
      <c r="U32" s="232"/>
      <c r="V32" s="232"/>
      <c r="W32" s="610" t="s">
        <v>13</v>
      </c>
      <c r="X32" s="610"/>
      <c r="Y32" s="13">
        <v>3</v>
      </c>
      <c r="Z32" s="24">
        <f>Y32*45</f>
        <v>135</v>
      </c>
      <c r="AA32" s="232"/>
      <c r="AB32" s="232"/>
      <c r="AC32" s="232"/>
      <c r="AD32" s="610" t="s">
        <v>13</v>
      </c>
      <c r="AE32" s="610"/>
      <c r="AF32" s="13">
        <v>3</v>
      </c>
      <c r="AG32" s="24">
        <f>AF32*45</f>
        <v>135</v>
      </c>
      <c r="AH32" s="232"/>
      <c r="AI32" s="232"/>
      <c r="AJ32" s="232"/>
    </row>
    <row r="33" spans="1:36" ht="16.649999999999999" customHeight="1">
      <c r="A33" s="608"/>
      <c r="B33" s="341" t="s">
        <v>14</v>
      </c>
      <c r="C33" s="341"/>
      <c r="D33" s="240">
        <f>SUM(F5:F29)</f>
        <v>4.5</v>
      </c>
      <c r="E33" s="25">
        <f>D33*70</f>
        <v>315</v>
      </c>
      <c r="F33" s="233"/>
      <c r="G33" s="233"/>
      <c r="H33" s="233"/>
      <c r="I33" s="610" t="s">
        <v>14</v>
      </c>
      <c r="J33" s="610"/>
      <c r="K33" s="240">
        <f>SUM(M5:M29)</f>
        <v>4.8913207073874325</v>
      </c>
      <c r="L33" s="25">
        <f>K33*70</f>
        <v>342.39244951712027</v>
      </c>
      <c r="M33" s="233"/>
      <c r="N33" s="233"/>
      <c r="O33" s="233"/>
      <c r="P33" s="610" t="s">
        <v>14</v>
      </c>
      <c r="Q33" s="610"/>
      <c r="R33" s="240">
        <f>SUM(T5:T29)</f>
        <v>3.5</v>
      </c>
      <c r="S33" s="25">
        <f>R33*70</f>
        <v>245</v>
      </c>
      <c r="T33" s="233"/>
      <c r="U33" s="233"/>
      <c r="V33" s="233"/>
      <c r="W33" s="610" t="s">
        <v>14</v>
      </c>
      <c r="X33" s="610"/>
      <c r="Y33" s="240">
        <f>SUM(AA5:AA29)</f>
        <v>5.0794556628621601</v>
      </c>
      <c r="Z33" s="25">
        <f>Y33*70</f>
        <v>355.5618964003512</v>
      </c>
      <c r="AA33" s="233"/>
      <c r="AB33" s="233"/>
      <c r="AC33" s="233"/>
      <c r="AD33" s="610" t="s">
        <v>23</v>
      </c>
      <c r="AE33" s="610"/>
      <c r="AF33" s="240">
        <f>SUM(AH5:AH29)</f>
        <v>5.4565217391304346</v>
      </c>
      <c r="AG33" s="25">
        <f>AF33*70</f>
        <v>381.95652173913044</v>
      </c>
      <c r="AH33" s="233"/>
      <c r="AI33" s="233"/>
      <c r="AJ33" s="233"/>
    </row>
    <row r="34" spans="1:36" ht="16.2">
      <c r="A34" s="608"/>
      <c r="B34" s="341" t="s">
        <v>15</v>
      </c>
      <c r="C34" s="341"/>
      <c r="D34" s="240">
        <f>SUM(G5:G31)</f>
        <v>2.3119790657104087</v>
      </c>
      <c r="E34" s="25">
        <f>D34*75</f>
        <v>173.39842992828065</v>
      </c>
      <c r="F34" s="234"/>
      <c r="G34" s="234"/>
      <c r="H34" s="234"/>
      <c r="I34" s="610" t="s">
        <v>15</v>
      </c>
      <c r="J34" s="610"/>
      <c r="K34" s="240">
        <f>SUM(N5:N31)</f>
        <v>1.9569199457259157</v>
      </c>
      <c r="L34" s="25">
        <f>K34*75</f>
        <v>146.76899592944366</v>
      </c>
      <c r="M34" s="234"/>
      <c r="N34" s="234"/>
      <c r="O34" s="234"/>
      <c r="P34" s="610" t="s">
        <v>15</v>
      </c>
      <c r="Q34" s="610"/>
      <c r="R34" s="240">
        <f>SUM(U5:U31)</f>
        <v>2.0624151967435549</v>
      </c>
      <c r="S34" s="25">
        <f>R34*75</f>
        <v>154.68113975576662</v>
      </c>
      <c r="T34" s="234"/>
      <c r="U34" s="234"/>
      <c r="V34" s="234"/>
      <c r="W34" s="610" t="s">
        <v>15</v>
      </c>
      <c r="X34" s="610"/>
      <c r="Y34" s="240">
        <f>SUM(AB5:AB31)</f>
        <v>2.7381663113006396</v>
      </c>
      <c r="Z34" s="25">
        <f>Y34*75</f>
        <v>205.36247334754796</v>
      </c>
      <c r="AA34" s="234"/>
      <c r="AB34" s="234"/>
      <c r="AC34" s="234"/>
      <c r="AD34" s="610" t="s">
        <v>15</v>
      </c>
      <c r="AE34" s="610"/>
      <c r="AF34" s="240">
        <f>SUM(AI5:AI31)</f>
        <v>2.6568322981366457</v>
      </c>
      <c r="AG34" s="25">
        <f>AF34*75</f>
        <v>199.26242236024842</v>
      </c>
      <c r="AH34" s="234"/>
      <c r="AI34" s="234"/>
      <c r="AJ34" s="234"/>
    </row>
    <row r="35" spans="1:36" ht="16.2">
      <c r="A35" s="608"/>
      <c r="B35" s="341" t="s">
        <v>16</v>
      </c>
      <c r="C35" s="341"/>
      <c r="D35" s="240">
        <f>SUM(H5:H29)</f>
        <v>0.85074626865671643</v>
      </c>
      <c r="E35" s="25">
        <f>D35*25</f>
        <v>21.268656716417912</v>
      </c>
      <c r="F35" s="235"/>
      <c r="G35" s="235"/>
      <c r="H35" s="235"/>
      <c r="I35" s="610" t="s">
        <v>16</v>
      </c>
      <c r="J35" s="610"/>
      <c r="K35" s="240">
        <f>SUM(O5:O29)</f>
        <v>1.9402985074626866</v>
      </c>
      <c r="L35" s="25">
        <f>K35*25</f>
        <v>48.507462686567166</v>
      </c>
      <c r="M35" s="235"/>
      <c r="N35" s="235"/>
      <c r="O35" s="235"/>
      <c r="P35" s="610" t="s">
        <v>16</v>
      </c>
      <c r="Q35" s="610"/>
      <c r="R35" s="240">
        <f>SUM(V5:V29)</f>
        <v>0.77611940298507476</v>
      </c>
      <c r="S35" s="25">
        <f>R35*25</f>
        <v>19.402985074626869</v>
      </c>
      <c r="T35" s="235"/>
      <c r="U35" s="235"/>
      <c r="V35" s="235"/>
      <c r="W35" s="610" t="s">
        <v>16</v>
      </c>
      <c r="X35" s="610"/>
      <c r="Y35" s="240">
        <f>SUM(AC5:AC29)</f>
        <v>1.1641791044776117</v>
      </c>
      <c r="Z35" s="25">
        <f>Y35*25</f>
        <v>29.104477611940293</v>
      </c>
      <c r="AA35" s="235"/>
      <c r="AB35" s="235"/>
      <c r="AC35" s="235"/>
      <c r="AD35" s="610" t="s">
        <v>16</v>
      </c>
      <c r="AE35" s="610"/>
      <c r="AF35" s="240">
        <f>SUM(AJ5:AJ29)</f>
        <v>1.0242488511841641</v>
      </c>
      <c r="AG35" s="25">
        <f>AF35*25</f>
        <v>25.606221279604103</v>
      </c>
      <c r="AH35" s="235"/>
      <c r="AI35" s="235"/>
      <c r="AJ35" s="235"/>
    </row>
    <row r="36" spans="1:36" ht="16.2">
      <c r="A36" s="608"/>
      <c r="B36" s="341" t="s">
        <v>17</v>
      </c>
      <c r="C36" s="341"/>
      <c r="D36" s="14">
        <v>0</v>
      </c>
      <c r="E36" s="26">
        <f>D36*60</f>
        <v>0</v>
      </c>
      <c r="F36" s="235"/>
      <c r="G36" s="235"/>
      <c r="H36" s="235"/>
      <c r="I36" s="610" t="s">
        <v>17</v>
      </c>
      <c r="J36" s="610"/>
      <c r="K36" s="14">
        <v>0</v>
      </c>
      <c r="L36" s="26">
        <f>K36*60</f>
        <v>0</v>
      </c>
      <c r="M36" s="235"/>
      <c r="N36" s="235"/>
      <c r="O36" s="235"/>
      <c r="P36" s="610" t="s">
        <v>17</v>
      </c>
      <c r="Q36" s="610"/>
      <c r="R36" s="14">
        <v>1</v>
      </c>
      <c r="S36" s="26">
        <f>R36*60</f>
        <v>60</v>
      </c>
      <c r="T36" s="235"/>
      <c r="U36" s="235"/>
      <c r="V36" s="235"/>
      <c r="W36" s="610" t="s">
        <v>17</v>
      </c>
      <c r="X36" s="610"/>
      <c r="Y36" s="14">
        <v>0</v>
      </c>
      <c r="Z36" s="26">
        <f>Y36*60</f>
        <v>0</v>
      </c>
      <c r="AA36" s="235"/>
      <c r="AB36" s="235"/>
      <c r="AC36" s="235"/>
      <c r="AD36" s="610" t="s">
        <v>17</v>
      </c>
      <c r="AE36" s="610"/>
      <c r="AF36" s="14">
        <v>0</v>
      </c>
      <c r="AG36" s="26">
        <f>AF36*60</f>
        <v>0</v>
      </c>
      <c r="AH36" s="235"/>
      <c r="AI36" s="235"/>
      <c r="AJ36" s="235"/>
    </row>
    <row r="37" spans="1:36" ht="16.2">
      <c r="A37" s="609"/>
      <c r="B37" s="19" t="s">
        <v>19</v>
      </c>
      <c r="C37" s="19"/>
      <c r="D37" s="20">
        <v>0</v>
      </c>
      <c r="E37" s="26">
        <f>D37*120</f>
        <v>0</v>
      </c>
      <c r="F37" s="236"/>
      <c r="G37" s="236"/>
      <c r="H37" s="236"/>
      <c r="I37" s="19" t="s">
        <v>19</v>
      </c>
      <c r="J37" s="19"/>
      <c r="K37" s="20">
        <v>0</v>
      </c>
      <c r="L37" s="26">
        <f>K37*120</f>
        <v>0</v>
      </c>
      <c r="M37" s="236"/>
      <c r="N37" s="236"/>
      <c r="O37" s="236"/>
      <c r="P37" s="19" t="s">
        <v>19</v>
      </c>
      <c r="Q37" s="19"/>
      <c r="R37" s="20">
        <v>0</v>
      </c>
      <c r="S37" s="26">
        <f>R37*120</f>
        <v>0</v>
      </c>
      <c r="T37" s="374"/>
      <c r="U37" s="374"/>
      <c r="V37" s="374"/>
      <c r="W37" s="19" t="s">
        <v>20</v>
      </c>
      <c r="X37" s="19"/>
      <c r="Y37" s="20">
        <v>0</v>
      </c>
      <c r="Z37" s="26">
        <f>Y37*120</f>
        <v>0</v>
      </c>
      <c r="AA37" s="374"/>
      <c r="AB37" s="374"/>
      <c r="AC37" s="374"/>
      <c r="AD37" s="19" t="s">
        <v>20</v>
      </c>
      <c r="AE37" s="19"/>
      <c r="AF37" s="20">
        <v>0</v>
      </c>
      <c r="AG37" s="26">
        <f>AF37*120</f>
        <v>0</v>
      </c>
      <c r="AH37" s="374"/>
      <c r="AI37" s="374"/>
      <c r="AJ37" s="374"/>
    </row>
    <row r="38" spans="1:36" s="8" customFormat="1" ht="16.2">
      <c r="A38" s="15"/>
      <c r="B38" s="610" t="s">
        <v>18</v>
      </c>
      <c r="C38" s="610"/>
      <c r="D38" s="16"/>
      <c r="E38" s="26">
        <f>SUM(E32:E37)</f>
        <v>644.66708664469854</v>
      </c>
      <c r="F38" s="236"/>
      <c r="G38" s="236"/>
      <c r="H38" s="236"/>
      <c r="I38" s="610" t="s">
        <v>18</v>
      </c>
      <c r="J38" s="610"/>
      <c r="K38" s="17"/>
      <c r="L38" s="26">
        <f>SUM(L32:L37)</f>
        <v>672.66890813313103</v>
      </c>
      <c r="M38" s="236"/>
      <c r="N38" s="236"/>
      <c r="O38" s="236"/>
      <c r="P38" s="610" t="s">
        <v>18</v>
      </c>
      <c r="Q38" s="610"/>
      <c r="R38" s="17"/>
      <c r="S38" s="26">
        <f>SUM(S32:S37)</f>
        <v>614.08412483039342</v>
      </c>
      <c r="T38" s="374"/>
      <c r="U38" s="374"/>
      <c r="V38" s="374"/>
      <c r="W38" s="610" t="s">
        <v>18</v>
      </c>
      <c r="X38" s="610"/>
      <c r="Y38" s="17"/>
      <c r="Z38" s="26">
        <f>SUM(Z32:Z37)</f>
        <v>725.02884735983946</v>
      </c>
      <c r="AA38" s="374"/>
      <c r="AB38" s="374"/>
      <c r="AC38" s="374"/>
      <c r="AD38" s="610" t="s">
        <v>18</v>
      </c>
      <c r="AE38" s="610"/>
      <c r="AF38" s="17"/>
      <c r="AG38" s="26">
        <f>SUM(AG32:AG37)</f>
        <v>741.825165378983</v>
      </c>
      <c r="AH38" s="374"/>
      <c r="AI38" s="374"/>
      <c r="AJ38" s="374"/>
    </row>
    <row r="39" spans="1:36" s="42" customFormat="1" ht="16.2">
      <c r="A39" s="570" t="s">
        <v>34</v>
      </c>
      <c r="B39" s="570"/>
      <c r="C39" s="570"/>
      <c r="D39" s="570"/>
      <c r="E39" s="570"/>
      <c r="F39" s="570"/>
      <c r="G39" s="570"/>
      <c r="H39" s="570"/>
      <c r="I39" s="571"/>
      <c r="J39" s="571"/>
      <c r="K39" s="571"/>
      <c r="L39" s="571"/>
      <c r="M39" s="571"/>
      <c r="N39" s="571"/>
      <c r="O39" s="571"/>
      <c r="P39" s="571"/>
      <c r="Q39" s="571"/>
      <c r="R39" s="571"/>
      <c r="S39" s="571"/>
      <c r="T39" s="571"/>
      <c r="U39" s="571"/>
      <c r="V39" s="571"/>
      <c r="W39" s="571"/>
      <c r="X39" s="571"/>
      <c r="Y39" s="571"/>
      <c r="Z39" s="571"/>
      <c r="AA39" s="571"/>
      <c r="AB39" s="571"/>
      <c r="AC39" s="571"/>
      <c r="AD39" s="571"/>
      <c r="AE39" s="571"/>
      <c r="AF39" s="571"/>
      <c r="AG39" s="571"/>
      <c r="AH39" s="377"/>
      <c r="AI39" s="377"/>
      <c r="AJ39" s="377"/>
    </row>
    <row r="40" spans="1:36" ht="16.2">
      <c r="A40" s="559" t="s">
        <v>60</v>
      </c>
      <c r="B40" s="560"/>
      <c r="C40" s="560"/>
      <c r="D40" s="560"/>
      <c r="E40" s="560"/>
      <c r="F40" s="560"/>
      <c r="G40" s="561"/>
      <c r="H40" s="561"/>
      <c r="I40" s="561"/>
      <c r="J40" s="561"/>
      <c r="K40" s="561"/>
      <c r="L40" s="561"/>
      <c r="M40" s="239"/>
      <c r="N40" s="239"/>
      <c r="O40" s="239"/>
      <c r="T40" s="375"/>
      <c r="U40" s="375"/>
      <c r="V40" s="375"/>
      <c r="AA40" s="375"/>
      <c r="AB40" s="375"/>
      <c r="AC40" s="375"/>
      <c r="AH40" s="375"/>
      <c r="AI40" s="375"/>
      <c r="AJ40" s="375"/>
    </row>
    <row r="41" spans="1:36">
      <c r="F41" s="239"/>
      <c r="G41" s="239"/>
      <c r="H41" s="239"/>
      <c r="M41" s="239"/>
      <c r="N41" s="239"/>
      <c r="O41" s="239"/>
      <c r="T41" s="375"/>
      <c r="U41" s="375"/>
      <c r="V41" s="375"/>
      <c r="AA41" s="375"/>
      <c r="AB41" s="375"/>
      <c r="AC41" s="375"/>
      <c r="AH41" s="375"/>
      <c r="AI41" s="375"/>
      <c r="AJ41" s="375"/>
    </row>
    <row r="42" spans="1:36">
      <c r="F42" s="239"/>
      <c r="G42" s="239"/>
      <c r="H42" s="239"/>
      <c r="M42" s="239"/>
      <c r="N42" s="239"/>
      <c r="O42" s="239"/>
      <c r="T42" s="375"/>
      <c r="U42" s="375"/>
      <c r="V42" s="375"/>
      <c r="AA42" s="375"/>
      <c r="AB42" s="375"/>
      <c r="AC42" s="375"/>
      <c r="AH42" s="375"/>
      <c r="AI42" s="375"/>
      <c r="AJ42" s="375"/>
    </row>
    <row r="50" ht="14.25" customHeight="1"/>
  </sheetData>
  <mergeCells count="69">
    <mergeCell ref="A1:AG1"/>
    <mergeCell ref="A2:B2"/>
    <mergeCell ref="C2:L2"/>
    <mergeCell ref="AK2:BA2"/>
    <mergeCell ref="B3:E3"/>
    <mergeCell ref="I3:L3"/>
    <mergeCell ref="P3:S3"/>
    <mergeCell ref="W3:Z3"/>
    <mergeCell ref="AD3:AG3"/>
    <mergeCell ref="P16:P21"/>
    <mergeCell ref="W16:W21"/>
    <mergeCell ref="AD5:AD7"/>
    <mergeCell ref="A8:A15"/>
    <mergeCell ref="B8:B15"/>
    <mergeCell ref="I8:I15"/>
    <mergeCell ref="W8:W15"/>
    <mergeCell ref="A5:A7"/>
    <mergeCell ref="B5:B7"/>
    <mergeCell ref="I5:I7"/>
    <mergeCell ref="P5:P15"/>
    <mergeCell ref="W5:W7"/>
    <mergeCell ref="AD8:AD15"/>
    <mergeCell ref="AD16:AD21"/>
    <mergeCell ref="A16:A21"/>
    <mergeCell ref="B16:B21"/>
    <mergeCell ref="AD25:AD29"/>
    <mergeCell ref="A22:A24"/>
    <mergeCell ref="B22:B24"/>
    <mergeCell ref="I22:I24"/>
    <mergeCell ref="P22:P24"/>
    <mergeCell ref="W22:W24"/>
    <mergeCell ref="AD22:AD24"/>
    <mergeCell ref="A25:A29"/>
    <mergeCell ref="B25:B29"/>
    <mergeCell ref="I25:I29"/>
    <mergeCell ref="P25:P29"/>
    <mergeCell ref="W25:W29"/>
    <mergeCell ref="I16:I21"/>
    <mergeCell ref="A30:B30"/>
    <mergeCell ref="A31:B31"/>
    <mergeCell ref="A32:A37"/>
    <mergeCell ref="B32:C32"/>
    <mergeCell ref="I32:J32"/>
    <mergeCell ref="I34:J34"/>
    <mergeCell ref="I36:J36"/>
    <mergeCell ref="W32:X32"/>
    <mergeCell ref="AD32:AE32"/>
    <mergeCell ref="I33:J33"/>
    <mergeCell ref="P33:Q33"/>
    <mergeCell ref="W33:X33"/>
    <mergeCell ref="AD33:AE33"/>
    <mergeCell ref="P32:Q32"/>
    <mergeCell ref="W34:X34"/>
    <mergeCell ref="AD34:AE34"/>
    <mergeCell ref="I35:J35"/>
    <mergeCell ref="P35:Q35"/>
    <mergeCell ref="W35:X35"/>
    <mergeCell ref="AD35:AE35"/>
    <mergeCell ref="P34:Q34"/>
    <mergeCell ref="A39:AG39"/>
    <mergeCell ref="A40:L40"/>
    <mergeCell ref="W36:X36"/>
    <mergeCell ref="AD36:AE36"/>
    <mergeCell ref="B38:C38"/>
    <mergeCell ref="I38:J38"/>
    <mergeCell ref="P38:Q38"/>
    <mergeCell ref="W38:X38"/>
    <mergeCell ref="AD38:AE38"/>
    <mergeCell ref="P36:Q36"/>
  </mergeCells>
  <phoneticPr fontId="10" type="noConversion"/>
  <conditionalFormatting sqref="E22:E23">
    <cfRule type="containsText" dxfId="11" priority="13" stopIfTrue="1" operator="containsText" text="炸">
      <formula>NOT(ISERROR(SEARCH("炸",E22)))</formula>
    </cfRule>
  </conditionalFormatting>
  <conditionalFormatting sqref="L22">
    <cfRule type="containsText" dxfId="10" priority="12" stopIfTrue="1" operator="containsText" text="炸">
      <formula>NOT(ISERROR(SEARCH("炸",L22)))</formula>
    </cfRule>
  </conditionalFormatting>
  <conditionalFormatting sqref="Z22">
    <cfRule type="containsText" dxfId="9" priority="11" stopIfTrue="1" operator="containsText" text="炸">
      <formula>NOT(ISERROR(SEARCH("炸",Z22)))</formula>
    </cfRule>
  </conditionalFormatting>
  <conditionalFormatting sqref="D23">
    <cfRule type="containsText" dxfId="8" priority="17" stopIfTrue="1" operator="containsText" text="炸">
      <formula>NOT(ISERROR(SEARCH("炸",D23)))</formula>
    </cfRule>
  </conditionalFormatting>
  <conditionalFormatting sqref="C5:C7 E6:E7">
    <cfRule type="containsText" dxfId="7" priority="10" stopIfTrue="1" operator="containsText" text="炸">
      <formula>NOT(ISERROR(SEARCH("炸",C5)))</formula>
    </cfRule>
  </conditionalFormatting>
  <conditionalFormatting sqref="D6:D7">
    <cfRule type="containsText" dxfId="6" priority="9" stopIfTrue="1" operator="containsText" text="炸">
      <formula>NOT(ISERROR(SEARCH("炸",D6)))</formula>
    </cfRule>
  </conditionalFormatting>
  <conditionalFormatting sqref="S22">
    <cfRule type="containsText" dxfId="5" priority="5" stopIfTrue="1" operator="containsText" text="炸">
      <formula>NOT(ISERROR(SEARCH("炸",S22)))</formula>
    </cfRule>
  </conditionalFormatting>
  <conditionalFormatting sqref="Q22">
    <cfRule type="containsText" dxfId="4" priority="6" stopIfTrue="1" operator="containsText" text="炸">
      <formula>NOT(ISERROR(SEARCH("炸",Q22)))</formula>
    </cfRule>
  </conditionalFormatting>
  <conditionalFormatting sqref="AE22">
    <cfRule type="containsText" dxfId="3" priority="4" stopIfTrue="1" operator="containsText" text="炸">
      <formula>NOT(ISERROR(SEARCH("炸",AE22)))</formula>
    </cfRule>
  </conditionalFormatting>
  <conditionalFormatting sqref="C22">
    <cfRule type="containsText" dxfId="2" priority="3" stopIfTrue="1" operator="containsText" text="炸">
      <formula>NOT(ISERROR(SEARCH("炸",C22)))</formula>
    </cfRule>
  </conditionalFormatting>
  <conditionalFormatting sqref="J22">
    <cfRule type="containsText" dxfId="1" priority="2" stopIfTrue="1" operator="containsText" text="炸">
      <formula>NOT(ISERROR(SEARCH("炸",J22)))</formula>
    </cfRule>
  </conditionalFormatting>
  <conditionalFormatting sqref="X22">
    <cfRule type="containsText" dxfId="0" priority="1" stopIfTrue="1" operator="containsText" text="炸">
      <formula>NOT(ISERROR(SEARCH("炸",X22)))</formula>
    </cfRule>
  </conditionalFormatting>
  <pageMargins left="0.19685039370078741" right="0.19685039370078741" top="0.19685039370078741" bottom="0.19685039370078741" header="0.19685039370078741" footer="0.19685039370078741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6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12月菜單</vt:lpstr>
      <vt:lpstr>1201-1203</vt:lpstr>
      <vt:lpstr>1206-1210</vt:lpstr>
      <vt:lpstr>1213-1217</vt:lpstr>
      <vt:lpstr>1220-1224</vt:lpstr>
      <vt:lpstr>1227-1230</vt:lpstr>
      <vt:lpstr>'12月菜單'!Print_Area</vt:lpstr>
    </vt:vector>
  </TitlesOfParts>
  <Company>Test Computer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User</dc:creator>
  <cp:lastModifiedBy>user</cp:lastModifiedBy>
  <cp:revision>3</cp:revision>
  <cp:lastPrinted>2021-11-23T09:43:59Z</cp:lastPrinted>
  <dcterms:created xsi:type="dcterms:W3CDTF">2016-08-01T18:09:01Z</dcterms:created>
  <dcterms:modified xsi:type="dcterms:W3CDTF">2021-11-29T00:51:43Z</dcterms:modified>
</cp:coreProperties>
</file>