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240" windowWidth="17508" windowHeight="7380" activeTab="2"/>
  </bookViews>
  <sheets>
    <sheet name="2月菜單" sheetId="24" r:id="rId1"/>
    <sheet name="0211" sheetId="11" r:id="rId2"/>
    <sheet name="0214-0218" sheetId="20" r:id="rId3"/>
    <sheet name="0221-0225" sheetId="25" r:id="rId4"/>
  </sheets>
  <externalReferences>
    <externalReference r:id="rId5"/>
    <externalReference r:id="rId6"/>
  </externalReferences>
  <definedNames>
    <definedName name="_xlnm.Print_Area" localSheetId="0">'2月菜單'!$B$1:$K$28</definedName>
    <definedName name="特殊">[1]特殊石材!$A$1:$C$65536</definedName>
  </definedNames>
  <calcPr calcId="125725"/>
</workbook>
</file>

<file path=xl/calcChain.xml><?xml version="1.0" encoding="utf-8"?>
<calcChain xmlns="http://schemas.openxmlformats.org/spreadsheetml/2006/main">
  <c r="V9" i="25"/>
  <c r="V10"/>
  <c r="U7"/>
  <c r="V8"/>
  <c r="K19" i="20" l="1"/>
  <c r="K18"/>
  <c r="K17"/>
  <c r="K16"/>
  <c r="R10" i="25" l="1"/>
  <c r="R9"/>
  <c r="R8"/>
  <c r="R7"/>
  <c r="R6"/>
  <c r="R5"/>
  <c r="AH26" l="1"/>
  <c r="AI19"/>
  <c r="AF19"/>
  <c r="AC27"/>
  <c r="AC29"/>
  <c r="T25"/>
  <c r="O9"/>
  <c r="K9"/>
  <c r="K33" s="1"/>
  <c r="L33" s="1"/>
  <c r="K10"/>
  <c r="O10" s="1"/>
  <c r="G18"/>
  <c r="H16"/>
  <c r="D11"/>
  <c r="H11"/>
  <c r="AF26"/>
  <c r="AF25"/>
  <c r="AH25" s="1"/>
  <c r="AF22"/>
  <c r="AJ22" s="1"/>
  <c r="AF18"/>
  <c r="AF17"/>
  <c r="AJ17" s="1"/>
  <c r="AF9"/>
  <c r="AF10"/>
  <c r="AJ10" s="1"/>
  <c r="AF8"/>
  <c r="AI8" s="1"/>
  <c r="Y26"/>
  <c r="AB26" s="1"/>
  <c r="Y27"/>
  <c r="Y28"/>
  <c r="AC28" s="1"/>
  <c r="Y29"/>
  <c r="Y25"/>
  <c r="Y33" s="1"/>
  <c r="Z33" s="1"/>
  <c r="Y22"/>
  <c r="AC22" s="1"/>
  <c r="Y17"/>
  <c r="AC17" s="1"/>
  <c r="Y16"/>
  <c r="AB16" s="1"/>
  <c r="Y9"/>
  <c r="AB9" s="1"/>
  <c r="Y8"/>
  <c r="AB8" s="1"/>
  <c r="R26"/>
  <c r="R27"/>
  <c r="R28"/>
  <c r="V28" s="1"/>
  <c r="R29"/>
  <c r="U29" s="1"/>
  <c r="R25"/>
  <c r="T5"/>
  <c r="U6"/>
  <c r="K26"/>
  <c r="O26" s="1"/>
  <c r="O27"/>
  <c r="K25"/>
  <c r="O25" s="1"/>
  <c r="K22"/>
  <c r="O22" s="1"/>
  <c r="K17"/>
  <c r="K16"/>
  <c r="N16" s="1"/>
  <c r="K8"/>
  <c r="N8" s="1"/>
  <c r="D25"/>
  <c r="G25" s="1"/>
  <c r="D22"/>
  <c r="H22" s="1"/>
  <c r="D17"/>
  <c r="H17" s="1"/>
  <c r="D18"/>
  <c r="D16"/>
  <c r="D33" s="1"/>
  <c r="E33" s="1"/>
  <c r="D9"/>
  <c r="H9" s="1"/>
  <c r="D10"/>
  <c r="H10" s="1"/>
  <c r="D8"/>
  <c r="G8" s="1"/>
  <c r="AJ26" i="20"/>
  <c r="AI8"/>
  <c r="AC25"/>
  <c r="AA28"/>
  <c r="AB17"/>
  <c r="O23"/>
  <c r="N11"/>
  <c r="N16"/>
  <c r="O10"/>
  <c r="AF22"/>
  <c r="AF26"/>
  <c r="AF27"/>
  <c r="AJ27" s="1"/>
  <c r="AF25"/>
  <c r="AF17"/>
  <c r="AH17" s="1"/>
  <c r="AF18"/>
  <c r="AF16"/>
  <c r="AI16" s="1"/>
  <c r="AF9"/>
  <c r="AI9" s="1"/>
  <c r="AF10"/>
  <c r="AF8"/>
  <c r="Y26"/>
  <c r="AC26" s="1"/>
  <c r="Y27"/>
  <c r="AB27" s="1"/>
  <c r="Y28"/>
  <c r="Y29"/>
  <c r="Y25"/>
  <c r="Y22"/>
  <c r="Y17"/>
  <c r="Y16"/>
  <c r="R27"/>
  <c r="R26"/>
  <c r="U26" s="1"/>
  <c r="R25"/>
  <c r="V25" s="1"/>
  <c r="R23"/>
  <c r="R22"/>
  <c r="R8"/>
  <c r="R9"/>
  <c r="V9" s="1"/>
  <c r="R7"/>
  <c r="K26"/>
  <c r="M26" s="1"/>
  <c r="K25"/>
  <c r="K23"/>
  <c r="K22"/>
  <c r="K9"/>
  <c r="M9" s="1"/>
  <c r="K10"/>
  <c r="K11"/>
  <c r="K8"/>
  <c r="D25"/>
  <c r="G25" s="1"/>
  <c r="D22"/>
  <c r="D17"/>
  <c r="H17" s="1"/>
  <c r="D18"/>
  <c r="D16"/>
  <c r="H16" s="1"/>
  <c r="D9"/>
  <c r="D10"/>
  <c r="H10" s="1"/>
  <c r="D11"/>
  <c r="H11" s="1"/>
  <c r="D8"/>
  <c r="H18"/>
  <c r="AF26" i="11"/>
  <c r="AH26" s="1"/>
  <c r="AF25"/>
  <c r="AH25" s="1"/>
  <c r="AF22"/>
  <c r="AF17"/>
  <c r="AI17" s="1"/>
  <c r="AF18"/>
  <c r="AF19"/>
  <c r="AJ19" s="1"/>
  <c r="AF20"/>
  <c r="AJ20" s="1"/>
  <c r="AF16"/>
  <c r="AI16" s="1"/>
  <c r="AF9"/>
  <c r="AF10"/>
  <c r="AJ10" s="1"/>
  <c r="AF8"/>
  <c r="AI8" s="1"/>
  <c r="AD25" i="25"/>
  <c r="AD22"/>
  <c r="AD16"/>
  <c r="AD8"/>
  <c r="X31"/>
  <c r="W25"/>
  <c r="W16"/>
  <c r="W8"/>
  <c r="P25"/>
  <c r="P16"/>
  <c r="I25"/>
  <c r="I16"/>
  <c r="I8"/>
  <c r="B25"/>
  <c r="B16"/>
  <c r="B8"/>
  <c r="AF5"/>
  <c r="D5"/>
  <c r="AD22" i="20"/>
  <c r="AD22" i="11"/>
  <c r="AF5" i="20"/>
  <c r="D5"/>
  <c r="AF5" i="11"/>
  <c r="AD5"/>
  <c r="AG37" i="25"/>
  <c r="Z37"/>
  <c r="S37"/>
  <c r="L37"/>
  <c r="E37"/>
  <c r="AG36"/>
  <c r="Z36"/>
  <c r="S36"/>
  <c r="L36"/>
  <c r="E36"/>
  <c r="AG32"/>
  <c r="Z32"/>
  <c r="S32"/>
  <c r="L32"/>
  <c r="E32"/>
  <c r="O28"/>
  <c r="G28"/>
  <c r="V27"/>
  <c r="G27"/>
  <c r="T26"/>
  <c r="D26"/>
  <c r="AJ18"/>
  <c r="AF16"/>
  <c r="AH16" s="1"/>
  <c r="AJ9"/>
  <c r="AB25" l="1"/>
  <c r="Y34" s="1"/>
  <c r="Z34" s="1"/>
  <c r="AF34"/>
  <c r="AG34" s="1"/>
  <c r="K34"/>
  <c r="L34" s="1"/>
  <c r="AF35"/>
  <c r="AG35" s="1"/>
  <c r="K35"/>
  <c r="L35" s="1"/>
  <c r="D35"/>
  <c r="E35" s="1"/>
  <c r="AF33"/>
  <c r="AG33" s="1"/>
  <c r="Y35"/>
  <c r="Z35" s="1"/>
  <c r="R33"/>
  <c r="S33" s="1"/>
  <c r="R35"/>
  <c r="S35" s="1"/>
  <c r="D34"/>
  <c r="E34" s="1"/>
  <c r="R34"/>
  <c r="S34" s="1"/>
  <c r="L38" l="1"/>
  <c r="K14" i="24" s="1"/>
  <c r="AG38" i="25"/>
  <c r="K17" i="24" s="1"/>
  <c r="E38" i="25"/>
  <c r="K13" i="24" s="1"/>
  <c r="Z38" i="25"/>
  <c r="K16" i="24" s="1"/>
  <c r="S38" i="25"/>
  <c r="K15" i="24" s="1"/>
  <c r="AJ22" i="11"/>
  <c r="AJ18" l="1"/>
  <c r="Y17"/>
  <c r="AC17" s="1"/>
  <c r="Y16"/>
  <c r="AA16" s="1"/>
  <c r="R26"/>
  <c r="V26" s="1"/>
  <c r="R27"/>
  <c r="U27" s="1"/>
  <c r="R28"/>
  <c r="V28" s="1"/>
  <c r="R25"/>
  <c r="V25" s="1"/>
  <c r="R17"/>
  <c r="T17" s="1"/>
  <c r="R16"/>
  <c r="U16" s="1"/>
  <c r="R9"/>
  <c r="T9" s="1"/>
  <c r="R10"/>
  <c r="R8"/>
  <c r="U8" s="1"/>
  <c r="AJ18" i="20"/>
  <c r="V27"/>
  <c r="V23"/>
  <c r="W5" i="11" l="1"/>
  <c r="P25"/>
  <c r="P8"/>
  <c r="N9" l="1"/>
  <c r="N8"/>
  <c r="V22" i="20" l="1"/>
  <c r="V22" i="11" l="1"/>
  <c r="AJ22" i="20" l="1"/>
  <c r="AC22"/>
  <c r="O22"/>
  <c r="H22"/>
  <c r="AC22" i="11"/>
  <c r="O22"/>
  <c r="H22"/>
  <c r="AJ9" l="1"/>
  <c r="Y26"/>
  <c r="AA26" s="1"/>
  <c r="Y9"/>
  <c r="AC9" s="1"/>
  <c r="Y8"/>
  <c r="O25" i="20" l="1"/>
  <c r="AB8"/>
  <c r="AJ25"/>
  <c r="AB16"/>
  <c r="V8"/>
  <c r="R10"/>
  <c r="U7"/>
  <c r="K33"/>
  <c r="N8"/>
  <c r="D33"/>
  <c r="H9"/>
  <c r="G8"/>
  <c r="U7" i="11"/>
  <c r="Y25"/>
  <c r="AA25" s="1"/>
  <c r="Y33" s="1"/>
  <c r="AB8"/>
  <c r="U6"/>
  <c r="Y33" i="20"/>
  <c r="R33" i="11"/>
  <c r="N27"/>
  <c r="N17"/>
  <c r="AJ10" i="20"/>
  <c r="I8"/>
  <c r="I16"/>
  <c r="I25"/>
  <c r="G27" i="11"/>
  <c r="H26"/>
  <c r="H25"/>
  <c r="H20"/>
  <c r="H19"/>
  <c r="H18"/>
  <c r="G17"/>
  <c r="G16"/>
  <c r="H10"/>
  <c r="F9"/>
  <c r="D33" s="1"/>
  <c r="G8"/>
  <c r="I8"/>
  <c r="I16"/>
  <c r="N16"/>
  <c r="I25"/>
  <c r="E37"/>
  <c r="E36"/>
  <c r="E32"/>
  <c r="D34" l="1"/>
  <c r="E34" s="1"/>
  <c r="D35"/>
  <c r="R33" i="20"/>
  <c r="AF33"/>
  <c r="Y34"/>
  <c r="Y35"/>
  <c r="R34"/>
  <c r="D34"/>
  <c r="AF34"/>
  <c r="AF35"/>
  <c r="R35"/>
  <c r="K35"/>
  <c r="K34"/>
  <c r="D35"/>
  <c r="AF33" i="11"/>
  <c r="R34"/>
  <c r="R35"/>
  <c r="E35"/>
  <c r="E33"/>
  <c r="K33"/>
  <c r="O26" l="1"/>
  <c r="O25"/>
  <c r="O18"/>
  <c r="O19"/>
  <c r="O20"/>
  <c r="AF34" l="1"/>
  <c r="AF35"/>
  <c r="Y34"/>
  <c r="Y35"/>
  <c r="K35"/>
  <c r="K34"/>
  <c r="AD25" i="20" l="1"/>
  <c r="AD16"/>
  <c r="AD8"/>
  <c r="W25"/>
  <c r="W16"/>
  <c r="W8"/>
  <c r="P25"/>
  <c r="P16"/>
  <c r="B25"/>
  <c r="B16"/>
  <c r="B8"/>
  <c r="AD25" i="11"/>
  <c r="AD16"/>
  <c r="AD8"/>
  <c r="W25"/>
  <c r="W16"/>
  <c r="W8"/>
  <c r="P16"/>
  <c r="K24" i="24" l="1"/>
  <c r="K25"/>
  <c r="K23"/>
  <c r="K26"/>
  <c r="K3"/>
  <c r="K27" l="1"/>
  <c r="AG37" i="11" l="1"/>
  <c r="AG36"/>
  <c r="AG35"/>
  <c r="AG34"/>
  <c r="AG33"/>
  <c r="AG32"/>
  <c r="Z37"/>
  <c r="S37"/>
  <c r="L37"/>
  <c r="AG37" i="20"/>
  <c r="Z37"/>
  <c r="S37"/>
  <c r="L37"/>
  <c r="E37"/>
  <c r="AG38" i="11" l="1"/>
  <c r="K7" i="24" s="1"/>
  <c r="AG36" i="20"/>
  <c r="AG35"/>
  <c r="AG34"/>
  <c r="AG33"/>
  <c r="AG32"/>
  <c r="Z36"/>
  <c r="Z35"/>
  <c r="Z34"/>
  <c r="Z33"/>
  <c r="Z32"/>
  <c r="AG38" l="1"/>
  <c r="K12" i="24" s="1"/>
  <c r="Z38" i="20"/>
  <c r="K11" i="24" s="1"/>
  <c r="E38" i="11" l="1"/>
  <c r="L32" l="1"/>
  <c r="S32"/>
  <c r="Z32"/>
  <c r="L33"/>
  <c r="S33"/>
  <c r="Z33"/>
  <c r="L34"/>
  <c r="S34"/>
  <c r="Z34"/>
  <c r="L35"/>
  <c r="S35"/>
  <c r="Z35"/>
  <c r="L36"/>
  <c r="S36"/>
  <c r="Z36"/>
  <c r="E32" i="20"/>
  <c r="L32"/>
  <c r="S32"/>
  <c r="E33"/>
  <c r="L33"/>
  <c r="S33"/>
  <c r="E34"/>
  <c r="L34"/>
  <c r="S34"/>
  <c r="E35"/>
  <c r="L35"/>
  <c r="S35"/>
  <c r="E36"/>
  <c r="L36"/>
  <c r="S36"/>
  <c r="K22" i="24" l="1"/>
  <c r="E38" i="20"/>
  <c r="K8" i="24" s="1"/>
  <c r="K20"/>
  <c r="S38" i="20"/>
  <c r="K10" i="24" s="1"/>
  <c r="K18"/>
  <c r="L38" i="20"/>
  <c r="K9" i="24" s="1"/>
  <c r="Z38" i="11"/>
  <c r="K6" i="24" s="1"/>
  <c r="S38" i="11"/>
  <c r="K5" i="24" s="1"/>
  <c r="L38" i="11"/>
  <c r="K4" i="24" s="1"/>
  <c r="K19"/>
  <c r="K21"/>
</calcChain>
</file>

<file path=xl/sharedStrings.xml><?xml version="1.0" encoding="utf-8"?>
<sst xmlns="http://schemas.openxmlformats.org/spreadsheetml/2006/main" count="699" uniqueCount="300">
  <si>
    <t>日期</t>
  </si>
  <si>
    <t>主食</t>
  </si>
  <si>
    <t>水果</t>
  </si>
  <si>
    <t>項目</t>
  </si>
  <si>
    <t>菜名/烹調法</t>
  </si>
  <si>
    <t>材料</t>
  </si>
  <si>
    <t>每人(g)</t>
  </si>
  <si>
    <t>學校採購量(kg)</t>
  </si>
  <si>
    <t>副 食一</t>
  </si>
  <si>
    <t>副 食二</t>
  </si>
  <si>
    <t>湯類</t>
  </si>
  <si>
    <t>其他</t>
  </si>
  <si>
    <t>營養供應比例</t>
  </si>
  <si>
    <t>油脂類(份)</t>
  </si>
  <si>
    <t>五榖類(份)</t>
  </si>
  <si>
    <t>豆魚肉蛋類(份)</t>
  </si>
  <si>
    <t>蔬菜類(份)</t>
  </si>
  <si>
    <t>水果類(份)</t>
  </si>
  <si>
    <t>熱量</t>
  </si>
  <si>
    <t>乳製品(份)</t>
    <phoneticPr fontId="10" type="noConversion"/>
  </si>
  <si>
    <t>乳製品(份)</t>
    <phoneticPr fontId="10" type="noConversion"/>
  </si>
  <si>
    <t>供應人數：</t>
    <phoneticPr fontId="2" type="noConversion"/>
  </si>
  <si>
    <t>食材供應商:芳味香食品企業有限公司   07-7037855</t>
    <phoneticPr fontId="10" type="noConversion"/>
  </si>
  <si>
    <t>供應人數：</t>
    <phoneticPr fontId="2" type="noConversion"/>
  </si>
  <si>
    <t>白米</t>
    <phoneticPr fontId="12" type="noConversion"/>
  </si>
  <si>
    <t>糙米飯</t>
    <phoneticPr fontId="12" type="noConversion"/>
  </si>
  <si>
    <t>糙米</t>
    <phoneticPr fontId="12" type="noConversion"/>
  </si>
  <si>
    <t>廠商營養師: 趙英茹                     午餐秘書:                          主任:                                校長:</t>
    <phoneticPr fontId="10" type="noConversion"/>
  </si>
  <si>
    <t>季節水果</t>
    <phoneticPr fontId="12" type="noConversion"/>
  </si>
  <si>
    <t>食材供應廠商:芳味香食品</t>
    <phoneticPr fontId="10" type="noConversion"/>
  </si>
  <si>
    <t>日期</t>
    <phoneticPr fontId="12" type="noConversion"/>
  </si>
  <si>
    <t>星期</t>
    <phoneticPr fontId="12" type="noConversion"/>
  </si>
  <si>
    <t>主食</t>
    <phoneticPr fontId="12" type="noConversion"/>
  </si>
  <si>
    <t>副食一</t>
    <phoneticPr fontId="12" type="noConversion"/>
  </si>
  <si>
    <t>副食二</t>
    <phoneticPr fontId="12" type="noConversion"/>
  </si>
  <si>
    <t>副食三</t>
    <phoneticPr fontId="12" type="noConversion"/>
  </si>
  <si>
    <t>湯</t>
    <phoneticPr fontId="12" type="noConversion"/>
  </si>
  <si>
    <t xml:space="preserve"> 水果
(飲品)</t>
    <phoneticPr fontId="12" type="noConversion"/>
  </si>
  <si>
    <t>規格
(克)</t>
    <phoneticPr fontId="12" type="noConversion"/>
  </si>
  <si>
    <t>熱量
(大卡)</t>
    <phoneticPr fontId="12" type="noConversion"/>
  </si>
  <si>
    <t>季節時蔬</t>
    <phoneticPr fontId="12" type="noConversion"/>
  </si>
  <si>
    <t>季節時蔬</t>
    <phoneticPr fontId="12" type="noConversion"/>
  </si>
  <si>
    <t>糙米飯</t>
    <phoneticPr fontId="12" type="noConversion"/>
  </si>
  <si>
    <t>季節時蔬</t>
    <phoneticPr fontId="12" type="noConversion"/>
  </si>
  <si>
    <t>有機蔬菜</t>
    <phoneticPr fontId="12" type="noConversion"/>
  </si>
  <si>
    <t>一</t>
    <phoneticPr fontId="10" type="noConversion"/>
  </si>
  <si>
    <t>二</t>
    <phoneticPr fontId="10" type="noConversion"/>
  </si>
  <si>
    <t>三</t>
    <phoneticPr fontId="10" type="noConversion"/>
  </si>
  <si>
    <t>四</t>
    <phoneticPr fontId="10" type="noConversion"/>
  </si>
  <si>
    <t>五</t>
    <phoneticPr fontId="10" type="noConversion"/>
  </si>
  <si>
    <t>鍋燒湯麵</t>
    <phoneticPr fontId="10" type="noConversion"/>
  </si>
  <si>
    <t>有機蔬菜</t>
    <phoneticPr fontId="12" type="noConversion"/>
  </si>
  <si>
    <t xml:space="preserve"> 月  日   星期一</t>
    <phoneticPr fontId="2" type="noConversion"/>
  </si>
  <si>
    <t>絞肉</t>
    <phoneticPr fontId="12" type="noConversion"/>
  </si>
  <si>
    <t>C</t>
    <phoneticPr fontId="12" type="noConversion"/>
  </si>
  <si>
    <t>P</t>
    <phoneticPr fontId="12" type="noConversion"/>
  </si>
  <si>
    <t>V</t>
    <phoneticPr fontId="12" type="noConversion"/>
  </si>
  <si>
    <t>-</t>
    <phoneticPr fontId="10" type="noConversion"/>
  </si>
  <si>
    <t>水果</t>
    <phoneticPr fontId="10" type="noConversion"/>
  </si>
  <si>
    <t>鮮奶</t>
    <phoneticPr fontId="10" type="noConversion"/>
  </si>
  <si>
    <t>白米飯</t>
    <phoneticPr fontId="12" type="noConversion"/>
  </si>
  <si>
    <t>時蔬</t>
    <phoneticPr fontId="12" type="noConversion"/>
  </si>
  <si>
    <t>有機蔬菜</t>
    <phoneticPr fontId="12" type="noConversion"/>
  </si>
  <si>
    <t>副食三</t>
    <phoneticPr fontId="12" type="noConversion"/>
  </si>
  <si>
    <t>時蔬</t>
    <phoneticPr fontId="12" type="noConversion"/>
  </si>
  <si>
    <t>副食三</t>
    <phoneticPr fontId="10" type="noConversion"/>
  </si>
  <si>
    <t>時蔬</t>
    <phoneticPr fontId="12" type="noConversion"/>
  </si>
  <si>
    <t>蒸小饅頭*1</t>
    <phoneticPr fontId="10" type="noConversion"/>
  </si>
  <si>
    <t>白米飯</t>
    <phoneticPr fontId="12" type="noConversion"/>
  </si>
  <si>
    <t>豬肉粳飯</t>
    <phoneticPr fontId="10" type="noConversion"/>
  </si>
  <si>
    <t>蒜碎</t>
    <phoneticPr fontId="12" type="noConversion"/>
  </si>
  <si>
    <t>香酥雞腿*1</t>
    <phoneticPr fontId="10" type="noConversion"/>
  </si>
  <si>
    <t>月日   星期二</t>
    <phoneticPr fontId="2" type="noConversion"/>
  </si>
  <si>
    <t>雞腿丁</t>
    <phoneticPr fontId="12" type="noConversion"/>
  </si>
  <si>
    <t>米血</t>
    <phoneticPr fontId="12" type="noConversion"/>
  </si>
  <si>
    <t>薑片</t>
    <phoneticPr fontId="12" type="noConversion"/>
  </si>
  <si>
    <t>麻油</t>
    <phoneticPr fontId="12" type="noConversion"/>
  </si>
  <si>
    <t>米酒</t>
    <phoneticPr fontId="12" type="noConversion"/>
  </si>
  <si>
    <t>醬油</t>
    <phoneticPr fontId="12" type="noConversion"/>
  </si>
  <si>
    <t>適量</t>
    <phoneticPr fontId="12" type="noConversion"/>
  </si>
  <si>
    <t>雞蛋</t>
    <phoneticPr fontId="12" type="noConversion"/>
  </si>
  <si>
    <t>南瓜</t>
    <phoneticPr fontId="12" type="noConversion"/>
  </si>
  <si>
    <t>青江菜</t>
    <phoneticPr fontId="12" type="noConversion"/>
  </si>
  <si>
    <t>沙茶醬</t>
    <phoneticPr fontId="12" type="noConversion"/>
  </si>
  <si>
    <t>白蘿蔔</t>
    <phoneticPr fontId="12" type="noConversion"/>
  </si>
  <si>
    <t>金針菇</t>
    <phoneticPr fontId="12" type="noConversion"/>
  </si>
  <si>
    <t>百頁</t>
    <phoneticPr fontId="12" type="noConversion"/>
  </si>
  <si>
    <t>海帶結</t>
    <phoneticPr fontId="12" type="noConversion"/>
  </si>
  <si>
    <t>洋蔥</t>
    <phoneticPr fontId="12" type="noConversion"/>
  </si>
  <si>
    <t>油蔥酥</t>
    <phoneticPr fontId="12" type="noConversion"/>
  </si>
  <si>
    <t>1包</t>
    <phoneticPr fontId="12" type="noConversion"/>
  </si>
  <si>
    <t>麵線</t>
    <phoneticPr fontId="12" type="noConversion"/>
  </si>
  <si>
    <t>絲瓜</t>
    <phoneticPr fontId="12" type="noConversion"/>
  </si>
  <si>
    <t>枸杞</t>
    <phoneticPr fontId="12" type="noConversion"/>
  </si>
  <si>
    <t>綠豆</t>
    <phoneticPr fontId="12" type="noConversion"/>
  </si>
  <si>
    <t>麥片</t>
    <phoneticPr fontId="12" type="noConversion"/>
  </si>
  <si>
    <t>洋蔥</t>
    <phoneticPr fontId="10" type="noConversion"/>
  </si>
  <si>
    <t>紅蘿蔔</t>
    <phoneticPr fontId="10" type="noConversion"/>
  </si>
  <si>
    <t>雞腿丁</t>
    <phoneticPr fontId="10" type="noConversion"/>
  </si>
  <si>
    <t>雞蛋</t>
    <phoneticPr fontId="10" type="noConversion"/>
  </si>
  <si>
    <t>雞腿</t>
    <phoneticPr fontId="10" type="noConversion"/>
  </si>
  <si>
    <t>高麗菜</t>
    <phoneticPr fontId="10" type="noConversion"/>
  </si>
  <si>
    <t>約84K</t>
    <phoneticPr fontId="10" type="noConversion"/>
  </si>
  <si>
    <t>-</t>
    <phoneticPr fontId="10" type="noConversion"/>
  </si>
  <si>
    <t>蒜碎</t>
    <phoneticPr fontId="10" type="noConversion"/>
  </si>
  <si>
    <t>-</t>
    <phoneticPr fontId="12" type="noConversion"/>
  </si>
  <si>
    <t>蒜碎</t>
    <phoneticPr fontId="12" type="noConversion"/>
  </si>
  <si>
    <t>薑絲</t>
    <phoneticPr fontId="12" type="noConversion"/>
  </si>
  <si>
    <t>薑絲</t>
    <phoneticPr fontId="12" type="noConversion"/>
  </si>
  <si>
    <t>水果</t>
    <phoneticPr fontId="10" type="noConversion"/>
  </si>
  <si>
    <t xml:space="preserve"> 屏東縣東寧國小111年2月份午餐菜單</t>
    <phoneticPr fontId="12" type="noConversion"/>
  </si>
  <si>
    <t>2/11</t>
    <phoneticPr fontId="10" type="noConversion"/>
  </si>
  <si>
    <t>五</t>
    <phoneticPr fontId="10" type="noConversion"/>
  </si>
  <si>
    <t>2/14</t>
    <phoneticPr fontId="10" type="noConversion"/>
  </si>
  <si>
    <t>2/15</t>
    <phoneticPr fontId="10" type="noConversion"/>
  </si>
  <si>
    <t>2/16</t>
    <phoneticPr fontId="10" type="noConversion"/>
  </si>
  <si>
    <t>2/17</t>
    <phoneticPr fontId="10" type="noConversion"/>
  </si>
  <si>
    <t>2/18</t>
    <phoneticPr fontId="10" type="noConversion"/>
  </si>
  <si>
    <t>2/21</t>
    <phoneticPr fontId="10" type="noConversion"/>
  </si>
  <si>
    <t>2/22</t>
    <phoneticPr fontId="10" type="noConversion"/>
  </si>
  <si>
    <t>2/23</t>
    <phoneticPr fontId="10" type="noConversion"/>
  </si>
  <si>
    <t>2/24</t>
    <phoneticPr fontId="10" type="noConversion"/>
  </si>
  <si>
    <t>2/25</t>
    <phoneticPr fontId="10" type="noConversion"/>
  </si>
  <si>
    <t>白米飯</t>
    <phoneticPr fontId="10" type="noConversion"/>
  </si>
  <si>
    <t>炒油飯</t>
    <phoneticPr fontId="10" type="noConversion"/>
  </si>
  <si>
    <t>蘿蔔龍骨湯</t>
    <phoneticPr fontId="10" type="noConversion"/>
  </si>
  <si>
    <t>回鍋肉片</t>
    <phoneticPr fontId="10" type="noConversion"/>
  </si>
  <si>
    <t>椰香咖哩雞</t>
    <phoneticPr fontId="10" type="noConversion"/>
  </si>
  <si>
    <t>五更燴什錦</t>
    <phoneticPr fontId="10" type="noConversion"/>
  </si>
  <si>
    <t>有機蔬菜</t>
    <phoneticPr fontId="10" type="noConversion"/>
  </si>
  <si>
    <t>黑胡椒蔥爆豬柳</t>
    <phoneticPr fontId="10" type="noConversion"/>
  </si>
  <si>
    <t>糖醋肉</t>
    <phoneticPr fontId="10" type="noConversion"/>
  </si>
  <si>
    <t>香菇黃瓜</t>
    <phoneticPr fontId="10" type="noConversion"/>
  </si>
  <si>
    <t>肉燥蒸蛋</t>
    <phoneticPr fontId="10" type="noConversion"/>
  </si>
  <si>
    <t>海帶紅燒雞</t>
    <phoneticPr fontId="10" type="noConversion"/>
  </si>
  <si>
    <t>扁魚白菜</t>
    <phoneticPr fontId="10" type="noConversion"/>
  </si>
  <si>
    <t>麻婆豆腐蒸魚</t>
    <phoneticPr fontId="10" type="noConversion"/>
  </si>
  <si>
    <t>玉米炒肉絲</t>
    <phoneticPr fontId="10" type="noConversion"/>
  </si>
  <si>
    <t>餡餅*1</t>
    <phoneticPr fontId="10" type="noConversion"/>
  </si>
  <si>
    <t>三杯雞丁</t>
    <phoneticPr fontId="10" type="noConversion"/>
  </si>
  <si>
    <t>紅蘿蔔炒蛋</t>
    <phoneticPr fontId="10" type="noConversion"/>
  </si>
  <si>
    <t>麻油肉片</t>
    <phoneticPr fontId="10" type="noConversion"/>
  </si>
  <si>
    <t>豆干小魚乾</t>
    <phoneticPr fontId="10" type="noConversion"/>
  </si>
  <si>
    <t>冬瓜玉米湯</t>
    <phoneticPr fontId="10" type="noConversion"/>
  </si>
  <si>
    <t>紅豆西米露</t>
    <phoneticPr fontId="10" type="noConversion"/>
  </si>
  <si>
    <t>柴魚鍋燒湯</t>
    <phoneticPr fontId="10" type="noConversion"/>
  </si>
  <si>
    <t>味噌海芽湯</t>
    <phoneticPr fontId="10" type="noConversion"/>
  </si>
  <si>
    <t>酸辣湯</t>
    <phoneticPr fontId="10" type="noConversion"/>
  </si>
  <si>
    <t>紫菜蛋花湯</t>
    <phoneticPr fontId="10" type="noConversion"/>
  </si>
  <si>
    <t>枸杞什菇蔬菜湯</t>
    <phoneticPr fontId="10" type="noConversion"/>
  </si>
  <si>
    <t>綠豆麥片湯</t>
    <phoneticPr fontId="10" type="noConversion"/>
  </si>
  <si>
    <t>刺瓜黑輪湯</t>
    <phoneticPr fontId="10" type="noConversion"/>
  </si>
  <si>
    <t>螞蟻上樹</t>
    <phoneticPr fontId="10" type="noConversion"/>
  </si>
  <si>
    <t>肉片</t>
    <phoneticPr fontId="12" type="noConversion"/>
  </si>
  <si>
    <t>高麗菜</t>
    <phoneticPr fontId="12" type="noConversion"/>
  </si>
  <si>
    <t>紅蘿蔔</t>
    <phoneticPr fontId="12" type="noConversion"/>
  </si>
  <si>
    <t>蔥</t>
    <phoneticPr fontId="12" type="noConversion"/>
  </si>
  <si>
    <t>油豆腐</t>
    <phoneticPr fontId="12" type="noConversion"/>
  </si>
  <si>
    <t>麵腸</t>
    <phoneticPr fontId="12" type="noConversion"/>
  </si>
  <si>
    <t>金針菇</t>
    <phoneticPr fontId="12" type="noConversion"/>
  </si>
  <si>
    <t>鮑魚菇</t>
    <phoneticPr fontId="12" type="noConversion"/>
  </si>
  <si>
    <t>木耳</t>
    <phoneticPr fontId="12" type="noConversion"/>
  </si>
  <si>
    <t>辣椒</t>
    <phoneticPr fontId="12" type="noConversion"/>
  </si>
  <si>
    <t>-</t>
    <phoneticPr fontId="12" type="noConversion"/>
  </si>
  <si>
    <t>紅豆</t>
    <phoneticPr fontId="12" type="noConversion"/>
  </si>
  <si>
    <t>西谷米</t>
    <phoneticPr fontId="12" type="noConversion"/>
  </si>
  <si>
    <t>670人+10備份(份數備份+30)</t>
  </si>
  <si>
    <t>670人+10備份(份數備份+30)</t>
    <phoneticPr fontId="10" type="noConversion"/>
  </si>
  <si>
    <t>肉丁</t>
    <phoneticPr fontId="10" type="noConversion"/>
  </si>
  <si>
    <t>青椒</t>
    <phoneticPr fontId="10" type="noConversion"/>
  </si>
  <si>
    <t>番茄醬</t>
    <phoneticPr fontId="10" type="noConversion"/>
  </si>
  <si>
    <t>大黃瓜</t>
    <phoneticPr fontId="10" type="noConversion"/>
  </si>
  <si>
    <t>香菇</t>
    <phoneticPr fontId="10" type="noConversion"/>
  </si>
  <si>
    <t>紅蘿蔔</t>
    <phoneticPr fontId="10" type="noConversion"/>
  </si>
  <si>
    <t>蝦皮</t>
    <phoneticPr fontId="10" type="noConversion"/>
  </si>
  <si>
    <t>油菜</t>
    <phoneticPr fontId="10" type="noConversion"/>
  </si>
  <si>
    <t>菠菜</t>
    <phoneticPr fontId="10" type="noConversion"/>
  </si>
  <si>
    <t>肉絲</t>
    <phoneticPr fontId="10" type="noConversion"/>
  </si>
  <si>
    <t>桶筍切丁</t>
    <phoneticPr fontId="10" type="noConversion"/>
  </si>
  <si>
    <t>絞肉</t>
    <phoneticPr fontId="10" type="noConversion"/>
  </si>
  <si>
    <t>小白菜</t>
    <phoneticPr fontId="10" type="noConversion"/>
  </si>
  <si>
    <t>豆腐</t>
    <phoneticPr fontId="10" type="noConversion"/>
  </si>
  <si>
    <t>乾海帶芽</t>
    <phoneticPr fontId="10" type="noConversion"/>
  </si>
  <si>
    <t>-</t>
    <phoneticPr fontId="10" type="noConversion"/>
  </si>
  <si>
    <t>1包</t>
    <phoneticPr fontId="10" type="noConversion"/>
  </si>
  <si>
    <t>馬鈴薯</t>
    <phoneticPr fontId="10" type="noConversion"/>
  </si>
  <si>
    <t>紅蘿蔔</t>
    <phoneticPr fontId="10" type="noConversion"/>
  </si>
  <si>
    <t>毛豆</t>
    <phoneticPr fontId="10" type="noConversion"/>
  </si>
  <si>
    <t>椰漿</t>
    <phoneticPr fontId="10" type="noConversion"/>
  </si>
  <si>
    <t>3罐</t>
    <phoneticPr fontId="10" type="noConversion"/>
  </si>
  <si>
    <t>油菜</t>
    <phoneticPr fontId="10" type="noConversion"/>
  </si>
  <si>
    <t>木耳</t>
    <phoneticPr fontId="10" type="noConversion"/>
  </si>
  <si>
    <t>冬瓜</t>
    <phoneticPr fontId="10" type="noConversion"/>
  </si>
  <si>
    <t>玉米塊</t>
    <phoneticPr fontId="10" type="noConversion"/>
  </si>
  <si>
    <t>白蘿蔔</t>
    <phoneticPr fontId="10" type="noConversion"/>
  </si>
  <si>
    <t>龍骨</t>
    <phoneticPr fontId="10" type="noConversion"/>
  </si>
  <si>
    <t>肉絲</t>
    <phoneticPr fontId="10" type="noConversion"/>
  </si>
  <si>
    <t>670份</t>
    <phoneticPr fontId="12" type="noConversion"/>
  </si>
  <si>
    <t>700支</t>
    <phoneticPr fontId="10" type="noConversion"/>
  </si>
  <si>
    <t>油蔥酥</t>
    <phoneticPr fontId="10" type="noConversion"/>
  </si>
  <si>
    <t>高麗菜</t>
    <phoneticPr fontId="10" type="noConversion"/>
  </si>
  <si>
    <t>金針菇</t>
    <phoneticPr fontId="10" type="noConversion"/>
  </si>
  <si>
    <t>魚丸</t>
    <phoneticPr fontId="10" type="noConversion"/>
  </si>
  <si>
    <t>海帶結</t>
    <phoneticPr fontId="10" type="noConversion"/>
  </si>
  <si>
    <t>柴魚片</t>
    <phoneticPr fontId="10" type="noConversion"/>
  </si>
  <si>
    <t>新鮮魚丁</t>
    <phoneticPr fontId="10" type="noConversion"/>
  </si>
  <si>
    <t>絞肉</t>
    <phoneticPr fontId="10" type="noConversion"/>
  </si>
  <si>
    <t>蔥</t>
    <phoneticPr fontId="10" type="noConversion"/>
  </si>
  <si>
    <t>玉米粒</t>
    <phoneticPr fontId="10" type="noConversion"/>
  </si>
  <si>
    <t>大白菜</t>
    <phoneticPr fontId="10" type="noConversion"/>
  </si>
  <si>
    <t>鮑魚菇</t>
    <phoneticPr fontId="10" type="noConversion"/>
  </si>
  <si>
    <t>雞骨熬湯</t>
    <phoneticPr fontId="10" type="noConversion"/>
  </si>
  <si>
    <t>枸杞.紅棗</t>
    <phoneticPr fontId="10" type="noConversion"/>
  </si>
  <si>
    <t>各1包</t>
    <phoneticPr fontId="10" type="noConversion"/>
  </si>
  <si>
    <t>豬柳</t>
    <phoneticPr fontId="10" type="noConversion"/>
  </si>
  <si>
    <t>洋蔥</t>
    <phoneticPr fontId="10" type="noConversion"/>
  </si>
  <si>
    <t>黑胡椒醬</t>
    <phoneticPr fontId="10" type="noConversion"/>
  </si>
  <si>
    <t>-</t>
    <phoneticPr fontId="10" type="noConversion"/>
  </si>
  <si>
    <t>2桶</t>
    <phoneticPr fontId="10" type="noConversion"/>
  </si>
  <si>
    <t>辣豆瓣醬</t>
    <phoneticPr fontId="12" type="noConversion"/>
  </si>
  <si>
    <t>1桶</t>
    <phoneticPr fontId="12" type="noConversion"/>
  </si>
  <si>
    <t>白醋</t>
    <phoneticPr fontId="10" type="noConversion"/>
  </si>
  <si>
    <t>2包</t>
    <phoneticPr fontId="10" type="noConversion"/>
  </si>
  <si>
    <t>1桶</t>
    <phoneticPr fontId="10" type="noConversion"/>
  </si>
  <si>
    <t>咖哩粉</t>
    <phoneticPr fontId="10" type="noConversion"/>
  </si>
  <si>
    <t>2盒</t>
    <phoneticPr fontId="10" type="noConversion"/>
  </si>
  <si>
    <t>冬菜</t>
    <phoneticPr fontId="10" type="noConversion"/>
  </si>
  <si>
    <t>大白菜</t>
    <phoneticPr fontId="10" type="noConversion"/>
  </si>
  <si>
    <t>扁魚</t>
    <phoneticPr fontId="10" type="noConversion"/>
  </si>
  <si>
    <t>蝦皮</t>
    <phoneticPr fontId="10" type="noConversion"/>
  </si>
  <si>
    <t>雞蛋</t>
    <phoneticPr fontId="10" type="noConversion"/>
  </si>
  <si>
    <t>紫菜-包</t>
    <phoneticPr fontId="10" type="noConversion"/>
  </si>
  <si>
    <t>雞腿丁</t>
    <phoneticPr fontId="10" type="noConversion"/>
  </si>
  <si>
    <t>海帶結</t>
    <phoneticPr fontId="10" type="noConversion"/>
  </si>
  <si>
    <t>豆干片</t>
    <phoneticPr fontId="10" type="noConversion"/>
  </si>
  <si>
    <t>小魚乾</t>
    <phoneticPr fontId="10" type="noConversion"/>
  </si>
  <si>
    <t>鵝白菜</t>
    <phoneticPr fontId="10" type="noConversion"/>
  </si>
  <si>
    <t>薑絲</t>
    <phoneticPr fontId="10" type="noConversion"/>
  </si>
  <si>
    <t>大黃瓜</t>
    <phoneticPr fontId="10" type="noConversion"/>
  </si>
  <si>
    <t>黑輪條</t>
    <phoneticPr fontId="10" type="noConversion"/>
  </si>
  <si>
    <t>油蔥酥</t>
    <phoneticPr fontId="10" type="noConversion"/>
  </si>
  <si>
    <t>餡餅</t>
    <phoneticPr fontId="10" type="noConversion"/>
  </si>
  <si>
    <t>700個</t>
    <phoneticPr fontId="10" type="noConversion"/>
  </si>
  <si>
    <t>南瓜濃湯</t>
    <phoneticPr fontId="10" type="noConversion"/>
  </si>
  <si>
    <t>南瓜</t>
    <phoneticPr fontId="10" type="noConversion"/>
  </si>
  <si>
    <t>雞蛋</t>
    <phoneticPr fontId="12" type="noConversion"/>
  </si>
  <si>
    <t>百頁豆腐</t>
    <phoneticPr fontId="10" type="noConversion"/>
  </si>
  <si>
    <t>杏鮑菇</t>
    <phoneticPr fontId="10" type="noConversion"/>
  </si>
  <si>
    <t>九層塔</t>
    <phoneticPr fontId="10" type="noConversion"/>
  </si>
  <si>
    <t>薑片</t>
    <phoneticPr fontId="10" type="noConversion"/>
  </si>
  <si>
    <t>麻油</t>
    <phoneticPr fontId="10" type="noConversion"/>
  </si>
  <si>
    <t>米酒</t>
    <phoneticPr fontId="10" type="noConversion"/>
  </si>
  <si>
    <t>適量</t>
    <phoneticPr fontId="10" type="noConversion"/>
  </si>
  <si>
    <t>1桶</t>
    <phoneticPr fontId="10" type="noConversion"/>
  </si>
  <si>
    <t>1包</t>
    <phoneticPr fontId="10" type="noConversion"/>
  </si>
  <si>
    <t>670瓶</t>
    <phoneticPr fontId="10" type="noConversion"/>
  </si>
  <si>
    <t>肉片</t>
    <phoneticPr fontId="10" type="noConversion"/>
  </si>
  <si>
    <t>高麗菜</t>
    <phoneticPr fontId="10" type="noConversion"/>
  </si>
  <si>
    <t>豆腐</t>
    <phoneticPr fontId="10" type="noConversion"/>
  </si>
  <si>
    <t>桶筍絲</t>
    <phoneticPr fontId="10" type="noConversion"/>
  </si>
  <si>
    <t>木耳</t>
    <phoneticPr fontId="12" type="noConversion"/>
  </si>
  <si>
    <t>綠豆</t>
    <phoneticPr fontId="10" type="noConversion"/>
  </si>
  <si>
    <t>麥片</t>
    <phoneticPr fontId="10" type="noConversion"/>
  </si>
  <si>
    <t xml:space="preserve"> 2月11日   星期五</t>
    <phoneticPr fontId="2" type="noConversion"/>
  </si>
  <si>
    <t>月 日   星期三</t>
    <phoneticPr fontId="2" type="noConversion"/>
  </si>
  <si>
    <t xml:space="preserve"> 月 日   星期四</t>
    <phoneticPr fontId="2" type="noConversion"/>
  </si>
  <si>
    <t>2月16日   星期三</t>
    <phoneticPr fontId="2" type="noConversion"/>
  </si>
  <si>
    <t>2月17日   星期四</t>
    <phoneticPr fontId="2" type="noConversion"/>
  </si>
  <si>
    <t>2月18日   星期五</t>
    <phoneticPr fontId="2" type="noConversion"/>
  </si>
  <si>
    <t>白米</t>
    <phoneticPr fontId="10" type="noConversion"/>
  </si>
  <si>
    <t>米血CAS</t>
    <phoneticPr fontId="10" type="noConversion"/>
  </si>
  <si>
    <t>屏東縣東寧國小111年2月第二週學生午餐食譜設計表</t>
    <phoneticPr fontId="2" type="noConversion"/>
  </si>
  <si>
    <t>屏東縣東寧國小111年2月第三週學生午餐食譜設計表</t>
    <phoneticPr fontId="2" type="noConversion"/>
  </si>
  <si>
    <t>屏東縣東寧國小111年2月第四週學生午餐食譜設計表</t>
    <phoneticPr fontId="2" type="noConversion"/>
  </si>
  <si>
    <t>2月25日 星期五</t>
    <phoneticPr fontId="2" type="noConversion"/>
  </si>
  <si>
    <t>2月24日 星期四</t>
    <phoneticPr fontId="2" type="noConversion"/>
  </si>
  <si>
    <t>2月23日 星期三</t>
    <phoneticPr fontId="2" type="noConversion"/>
  </si>
  <si>
    <t>2月22日  星期二</t>
    <phoneticPr fontId="10" type="noConversion"/>
  </si>
  <si>
    <t>2月21日  星期一</t>
    <phoneticPr fontId="2" type="noConversion"/>
  </si>
  <si>
    <t>2月15日 星期二</t>
    <phoneticPr fontId="10" type="noConversion"/>
  </si>
  <si>
    <t>2月14日  星期一</t>
    <phoneticPr fontId="2" type="noConversion"/>
  </si>
  <si>
    <t>時蔬</t>
    <phoneticPr fontId="10" type="noConversion"/>
  </si>
  <si>
    <t>蔥</t>
    <phoneticPr fontId="10" type="noConversion"/>
  </si>
  <si>
    <t>-</t>
    <phoneticPr fontId="10" type="noConversion"/>
  </si>
  <si>
    <t>魷魚乾</t>
    <phoneticPr fontId="12" type="noConversion"/>
  </si>
  <si>
    <t>1.2</t>
    <phoneticPr fontId="12" type="noConversion"/>
  </si>
  <si>
    <t>蒜仁</t>
    <phoneticPr fontId="12" type="noConversion"/>
  </si>
  <si>
    <t>0.6</t>
    <phoneticPr fontId="12" type="noConversion"/>
  </si>
  <si>
    <t>油蔥酥</t>
    <phoneticPr fontId="12" type="noConversion"/>
  </si>
  <si>
    <t>1.8</t>
    <phoneticPr fontId="12" type="noConversion"/>
  </si>
  <si>
    <t>九層塔</t>
    <phoneticPr fontId="10" type="noConversion"/>
  </si>
  <si>
    <t>蔥末</t>
    <phoneticPr fontId="10" type="noConversion"/>
  </si>
  <si>
    <t>蒜末</t>
    <phoneticPr fontId="10" type="noConversion"/>
  </si>
  <si>
    <t>小拉麵</t>
    <phoneticPr fontId="10" type="noConversion"/>
  </si>
  <si>
    <t>虱目魚丸</t>
    <phoneticPr fontId="10" type="noConversion"/>
  </si>
  <si>
    <t>泰式冬粉</t>
    <phoneticPr fontId="10" type="noConversion"/>
  </si>
  <si>
    <t>寬冬粉</t>
    <phoneticPr fontId="10" type="noConversion"/>
  </si>
  <si>
    <t>鍋燒湯麵</t>
    <phoneticPr fontId="10" type="noConversion"/>
  </si>
  <si>
    <t>長糯米公司叫貨</t>
    <phoneticPr fontId="10" type="noConversion"/>
  </si>
  <si>
    <t>冬粉</t>
    <phoneticPr fontId="10" type="noConversion"/>
  </si>
</sst>
</file>

<file path=xl/styles.xml><?xml version="1.0" encoding="utf-8"?>
<styleSheet xmlns="http://schemas.openxmlformats.org/spreadsheetml/2006/main">
  <numFmts count="9">
    <numFmt numFmtId="176" formatCode="0_ "/>
    <numFmt numFmtId="177" formatCode="0_);[Red]\(0\)"/>
    <numFmt numFmtId="178" formatCode="0;;;@"/>
    <numFmt numFmtId="179" formatCode="0.0;;;@"/>
    <numFmt numFmtId="180" formatCode="#,##0_);[Red]\(#,##0\)"/>
    <numFmt numFmtId="181" formatCode="#,##0.0_);[Red]\(#,##0.0\)"/>
    <numFmt numFmtId="182" formatCode="0.0_);[Red]\(0.0\)"/>
    <numFmt numFmtId="183" formatCode="0;[Red]0"/>
    <numFmt numFmtId="184" formatCode="0.0_ "/>
  </numFmts>
  <fonts count="90">
    <font>
      <sz val="11"/>
      <color rgb="FF000000"/>
      <name val="Arial"/>
      <family val="2"/>
    </font>
    <font>
      <sz val="12"/>
      <color indexed="8"/>
      <name val="新細明體"/>
      <family val="1"/>
      <charset val="136"/>
    </font>
    <font>
      <b/>
      <sz val="11"/>
      <color indexed="8"/>
      <name val="Arial"/>
      <family val="2"/>
    </font>
    <font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rgb="FFC00000"/>
      <name val="標楷體"/>
      <family val="4"/>
      <charset val="136"/>
    </font>
    <font>
      <sz val="11"/>
      <color rgb="FFFF0000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name val="標楷體"/>
      <family val="4"/>
      <charset val="136"/>
    </font>
    <font>
      <b/>
      <sz val="12"/>
      <color rgb="FF0033CC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2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28"/>
      <color rgb="FFFF0000"/>
      <name val="標楷體"/>
      <family val="4"/>
      <charset val="136"/>
    </font>
    <font>
      <sz val="14"/>
      <name val="新細明體"/>
      <family val="1"/>
      <charset val="136"/>
    </font>
    <font>
      <b/>
      <sz val="11"/>
      <name val="標楷體"/>
      <family val="4"/>
      <charset val="136"/>
    </font>
    <font>
      <b/>
      <sz val="11"/>
      <color theme="1"/>
      <name val="標楷體"/>
      <family val="4"/>
      <charset val="136"/>
    </font>
    <font>
      <sz val="14"/>
      <color rgb="FF000000"/>
      <name val="Arial"/>
      <family val="2"/>
    </font>
    <font>
      <b/>
      <sz val="16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name val="新細明體"/>
      <family val="1"/>
      <charset val="136"/>
    </font>
    <font>
      <b/>
      <sz val="16"/>
      <color rgb="FFC00000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  <font>
      <sz val="11"/>
      <color rgb="FF3333FF"/>
      <name val="Arial"/>
      <family val="2"/>
    </font>
    <font>
      <b/>
      <sz val="8"/>
      <color rgb="FF7030A0"/>
      <name val="新細明體"/>
      <family val="1"/>
      <charset val="136"/>
      <scheme val="major"/>
    </font>
    <font>
      <sz val="8"/>
      <color rgb="FF7030A0"/>
      <name val="新細明體"/>
      <family val="1"/>
      <charset val="136"/>
      <scheme val="major"/>
    </font>
    <font>
      <sz val="8"/>
      <name val="新細明體"/>
      <family val="1"/>
      <charset val="136"/>
      <scheme val="major"/>
    </font>
    <font>
      <sz val="8"/>
      <color theme="9" tint="-0.249977111117893"/>
      <name val="新細明體"/>
      <family val="1"/>
      <charset val="136"/>
      <scheme val="major"/>
    </font>
    <font>
      <sz val="8"/>
      <name val="新細明體"/>
      <family val="1"/>
      <charset val="136"/>
      <scheme val="minor"/>
    </font>
    <font>
      <b/>
      <sz val="8"/>
      <name val="新細明體"/>
      <family val="1"/>
      <charset val="136"/>
      <scheme val="major"/>
    </font>
    <font>
      <sz val="8"/>
      <color rgb="FF6600FF"/>
      <name val="新細明體"/>
      <family val="1"/>
      <charset val="136"/>
      <scheme val="major"/>
    </font>
    <font>
      <sz val="8"/>
      <color rgb="FF7030A0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8"/>
      <color theme="9" tint="-0.249977111117893"/>
      <name val="新細明體"/>
      <family val="1"/>
      <charset val="136"/>
      <scheme val="minor"/>
    </font>
    <font>
      <sz val="9"/>
      <color rgb="FF6600FF"/>
      <name val="新細明體"/>
      <family val="1"/>
      <charset val="136"/>
      <scheme val="minor"/>
    </font>
    <font>
      <b/>
      <sz val="9"/>
      <color rgb="FF7030A0"/>
      <name val="新細明體"/>
      <family val="1"/>
      <charset val="136"/>
      <scheme val="minor"/>
    </font>
    <font>
      <sz val="9"/>
      <color rgb="FF7030A0"/>
      <name val="新細明體"/>
      <family val="1"/>
      <charset val="136"/>
      <scheme val="minor"/>
    </font>
    <font>
      <sz val="8"/>
      <color rgb="FF7030A0"/>
      <name val="新細明體"/>
      <family val="1"/>
      <charset val="136"/>
      <scheme val="minor"/>
    </font>
    <font>
      <sz val="16"/>
      <name val="Arial"/>
      <family val="2"/>
    </font>
    <font>
      <b/>
      <sz val="16"/>
      <color rgb="FFFF0000"/>
      <name val="標楷體"/>
      <family val="4"/>
      <charset val="136"/>
    </font>
    <font>
      <sz val="12"/>
      <color rgb="FFFF00FF"/>
      <name val="標楷體"/>
      <family val="4"/>
      <charset val="136"/>
    </font>
    <font>
      <sz val="14"/>
      <color rgb="FF0033CC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1"/>
      <name val="Arial"/>
      <family val="2"/>
    </font>
    <font>
      <sz val="11"/>
      <color rgb="FFFF0000"/>
      <name val="細明體"/>
      <family val="3"/>
      <charset val="136"/>
    </font>
    <font>
      <b/>
      <sz val="16"/>
      <color rgb="FF3333FF"/>
      <name val="標楷體"/>
      <family val="4"/>
      <charset val="136"/>
    </font>
    <font>
      <sz val="12"/>
      <color theme="0"/>
      <name val="標楷體"/>
      <family val="4"/>
      <charset val="136"/>
    </font>
    <font>
      <sz val="11"/>
      <color theme="0"/>
      <name val="標楷體"/>
      <family val="4"/>
      <charset val="136"/>
    </font>
    <font>
      <sz val="14"/>
      <color theme="0"/>
      <name val="標楷體"/>
      <family val="4"/>
      <charset val="136"/>
    </font>
    <font>
      <sz val="12"/>
      <color rgb="FF0000FF"/>
      <name val="標楷體"/>
      <family val="4"/>
      <charset val="136"/>
    </font>
    <font>
      <sz val="14"/>
      <color rgb="FFFF0000"/>
      <name val="標楷體"/>
      <family val="4"/>
      <charset val="136"/>
    </font>
    <font>
      <sz val="16"/>
      <color rgb="FFFF0000"/>
      <name val="新細明體"/>
      <family val="1"/>
      <charset val="136"/>
    </font>
  </fonts>
  <fills count="2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21" fillId="18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19" borderId="11" applyNumberFormat="0" applyAlignment="0" applyProtection="0">
      <alignment vertical="center"/>
    </xf>
    <xf numFmtId="0" fontId="8" fillId="0" borderId="0"/>
    <xf numFmtId="0" fontId="25" fillId="0" borderId="12" applyNumberFormat="0" applyFill="0" applyAlignment="0" applyProtection="0">
      <alignment vertical="center"/>
    </xf>
    <xf numFmtId="0" fontId="8" fillId="20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9" borderId="11" applyNumberFormat="0" applyAlignment="0" applyProtection="0">
      <alignment vertical="center"/>
    </xf>
    <xf numFmtId="0" fontId="32" fillId="19" borderId="17" applyNumberFormat="0" applyAlignment="0" applyProtection="0">
      <alignment vertical="center"/>
    </xf>
    <xf numFmtId="0" fontId="33" fillId="25" borderId="18" applyNumberForma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48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13" fillId="0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vertical="center"/>
    </xf>
    <xf numFmtId="0" fontId="13" fillId="3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vertical="center" shrinkToFit="1"/>
    </xf>
    <xf numFmtId="177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>
      <alignment vertical="center"/>
    </xf>
    <xf numFmtId="177" fontId="9" fillId="2" borderId="1" xfId="0" applyNumberFormat="1" applyFont="1" applyFill="1" applyBorder="1" applyAlignment="1">
      <alignment vertical="center" shrinkToFit="1"/>
    </xf>
    <xf numFmtId="177" fontId="9" fillId="2" borderId="1" xfId="0" applyNumberFormat="1" applyFont="1" applyFill="1" applyBorder="1" applyAlignment="1">
      <alignment vertical="center"/>
    </xf>
    <xf numFmtId="177" fontId="9" fillId="2" borderId="1" xfId="0" applyNumberFormat="1" applyFont="1" applyFill="1" applyBorder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9" fillId="0" borderId="1" xfId="3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vertical="center" shrinkToFit="1"/>
    </xf>
    <xf numFmtId="177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>
      <alignment vertical="center"/>
    </xf>
    <xf numFmtId="0" fontId="19" fillId="0" borderId="1" xfId="3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  <protection hidden="1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1" xfId="1" applyFont="1" applyFill="1" applyBorder="1" applyAlignment="1">
      <alignment horizontal="center" vertical="center" shrinkToFit="1"/>
    </xf>
    <xf numFmtId="0" fontId="19" fillId="0" borderId="1" xfId="4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 applyProtection="1">
      <alignment horizontal="center"/>
      <protection hidden="1"/>
    </xf>
    <xf numFmtId="179" fontId="9" fillId="0" borderId="1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center" shrinkToFit="1"/>
    </xf>
    <xf numFmtId="0" fontId="9" fillId="0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shrinkToFit="1"/>
    </xf>
    <xf numFmtId="180" fontId="9" fillId="0" borderId="1" xfId="0" applyNumberFormat="1" applyFont="1" applyFill="1" applyBorder="1" applyAlignment="1" applyProtection="1">
      <alignment horizontal="center"/>
      <protection hidden="1"/>
    </xf>
    <xf numFmtId="180" fontId="19" fillId="0" borderId="1" xfId="0" applyNumberFormat="1" applyFont="1" applyFill="1" applyBorder="1" applyAlignment="1">
      <alignment horizontal="center" vertical="center" shrinkToFit="1"/>
    </xf>
    <xf numFmtId="180" fontId="19" fillId="0" borderId="1" xfId="0" applyNumberFormat="1" applyFont="1" applyFill="1" applyBorder="1" applyAlignment="1">
      <alignment horizontal="center" vertical="center"/>
    </xf>
    <xf numFmtId="180" fontId="9" fillId="0" borderId="1" xfId="0" applyNumberFormat="1" applyFont="1" applyFill="1" applyBorder="1" applyAlignment="1">
      <alignment horizontal="center" vertical="center"/>
    </xf>
    <xf numFmtId="180" fontId="9" fillId="0" borderId="1" xfId="0" applyNumberFormat="1" applyFont="1" applyFill="1" applyBorder="1" applyAlignment="1">
      <alignment horizontal="center" vertical="center" shrinkToFit="1"/>
    </xf>
    <xf numFmtId="180" fontId="13" fillId="0" borderId="1" xfId="0" applyNumberFormat="1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center"/>
    </xf>
    <xf numFmtId="180" fontId="13" fillId="0" borderId="1" xfId="0" applyNumberFormat="1" applyFont="1" applyFill="1" applyBorder="1" applyAlignment="1">
      <alignment horizontal="center" vertical="center" shrinkToFit="1"/>
    </xf>
    <xf numFmtId="179" fontId="18" fillId="0" borderId="1" xfId="0" applyNumberFormat="1" applyFont="1" applyFill="1" applyBorder="1" applyAlignment="1" applyProtection="1">
      <alignment horizontal="center"/>
      <protection hidden="1"/>
    </xf>
    <xf numFmtId="0" fontId="18" fillId="0" borderId="1" xfId="0" applyFont="1" applyFill="1" applyBorder="1" applyAlignment="1">
      <alignment horizontal="center" vertical="center"/>
    </xf>
    <xf numFmtId="181" fontId="9" fillId="0" borderId="1" xfId="3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180" fontId="9" fillId="0" borderId="1" xfId="0" applyNumberFormat="1" applyFont="1" applyFill="1" applyBorder="1" applyAlignment="1">
      <alignment horizontal="center"/>
    </xf>
    <xf numFmtId="181" fontId="18" fillId="0" borderId="1" xfId="0" applyNumberFormat="1" applyFont="1" applyFill="1" applyBorder="1" applyAlignment="1" applyProtection="1">
      <alignment horizontal="center"/>
      <protection hidden="1"/>
    </xf>
    <xf numFmtId="178" fontId="9" fillId="0" borderId="1" xfId="0" applyNumberFormat="1" applyFont="1" applyFill="1" applyBorder="1" applyAlignment="1" applyProtection="1">
      <alignment horizontal="left"/>
      <protection hidden="1"/>
    </xf>
    <xf numFmtId="0" fontId="13" fillId="0" borderId="1" xfId="0" applyFont="1" applyFill="1" applyBorder="1" applyAlignment="1">
      <alignment horizontal="left" vertical="center"/>
    </xf>
    <xf numFmtId="179" fontId="9" fillId="0" borderId="1" xfId="0" applyNumberFormat="1" applyFont="1" applyFill="1" applyBorder="1" applyAlignment="1" applyProtection="1">
      <alignment horizontal="left" shrinkToFit="1"/>
      <protection hidden="1"/>
    </xf>
    <xf numFmtId="179" fontId="38" fillId="0" borderId="1" xfId="0" applyNumberFormat="1" applyFont="1" applyFill="1" applyBorder="1" applyAlignment="1" applyProtection="1">
      <alignment horizontal="left" shrinkToFit="1"/>
      <protection hidden="1"/>
    </xf>
    <xf numFmtId="0" fontId="9" fillId="0" borderId="1" xfId="0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3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shrinkToFi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0" fillId="0" borderId="1" xfId="0" applyFont="1" applyFill="1" applyBorder="1">
      <alignment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top" wrapText="1"/>
    </xf>
    <xf numFmtId="0" fontId="16" fillId="0" borderId="1" xfId="0" applyFont="1" applyBorder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6" borderId="1" xfId="0" applyFont="1" applyFill="1" applyBorder="1" applyAlignment="1">
      <alignment horizontal="left" vertical="top" wrapText="1"/>
    </xf>
    <xf numFmtId="0" fontId="9" fillId="26" borderId="1" xfId="0" applyFont="1" applyFill="1" applyBorder="1" applyAlignment="1">
      <alignment horizontal="center" vertical="top" wrapText="1"/>
    </xf>
    <xf numFmtId="0" fontId="36" fillId="0" borderId="1" xfId="0" applyFont="1" applyFill="1" applyBorder="1">
      <alignment vertical="center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6" fillId="0" borderId="0" xfId="0" applyFont="1">
      <alignment vertical="center"/>
    </xf>
    <xf numFmtId="0" fontId="9" fillId="0" borderId="2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shrinkToFit="1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9" fontId="9" fillId="0" borderId="1" xfId="0" applyNumberFormat="1" applyFont="1" applyFill="1" applyBorder="1" applyAlignment="1" applyProtection="1">
      <protection hidden="1"/>
    </xf>
    <xf numFmtId="179" fontId="9" fillId="0" borderId="1" xfId="0" applyNumberFormat="1" applyFont="1" applyFill="1" applyBorder="1" applyAlignment="1" applyProtection="1">
      <alignment horizontal="left"/>
      <protection hidden="1"/>
    </xf>
    <xf numFmtId="180" fontId="9" fillId="0" borderId="1" xfId="0" applyNumberFormat="1" applyFont="1" applyFill="1" applyBorder="1" applyAlignment="1" applyProtection="1">
      <alignment horizontal="center" vertical="center"/>
      <protection hidden="1"/>
    </xf>
    <xf numFmtId="0" fontId="19" fillId="0" borderId="1" xfId="0" applyFont="1" applyFill="1" applyBorder="1" applyAlignment="1">
      <alignment horizontal="left" vertical="center" shrinkToFit="1"/>
    </xf>
    <xf numFmtId="0" fontId="19" fillId="0" borderId="2" xfId="0" applyFont="1" applyFill="1" applyBorder="1" applyAlignment="1">
      <alignment horizontal="center" vertical="center" shrinkToFit="1"/>
    </xf>
    <xf numFmtId="0" fontId="19" fillId="0" borderId="2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/>
    </xf>
    <xf numFmtId="0" fontId="0" fillId="0" borderId="0" xfId="0" applyFill="1" applyBorder="1">
      <alignment vertical="center"/>
    </xf>
    <xf numFmtId="0" fontId="9" fillId="0" borderId="22" xfId="24" applyFont="1" applyFill="1" applyBorder="1" applyAlignment="1">
      <alignment horizontal="center" vertical="center" shrinkToFit="1"/>
    </xf>
    <xf numFmtId="0" fontId="46" fillId="26" borderId="22" xfId="24" applyFont="1" applyFill="1" applyBorder="1" applyAlignment="1">
      <alignment horizontal="center" vertical="center" shrinkToFit="1"/>
    </xf>
    <xf numFmtId="0" fontId="19" fillId="26" borderId="0" xfId="24" applyFont="1" applyFill="1" applyAlignment="1">
      <alignment vertical="center" shrinkToFit="1"/>
    </xf>
    <xf numFmtId="49" fontId="47" fillId="26" borderId="30" xfId="24" applyNumberFormat="1" applyFont="1" applyFill="1" applyBorder="1" applyAlignment="1">
      <alignment horizontal="center" vertical="center" shrinkToFit="1"/>
    </xf>
    <xf numFmtId="0" fontId="47" fillId="0" borderId="2" xfId="24" applyFont="1" applyFill="1" applyBorder="1" applyAlignment="1">
      <alignment horizontal="center" vertical="center" shrinkToFit="1"/>
    </xf>
    <xf numFmtId="0" fontId="48" fillId="0" borderId="1" xfId="24" applyFont="1" applyFill="1" applyBorder="1" applyAlignment="1">
      <alignment horizontal="center" vertical="center" shrinkToFit="1"/>
    </xf>
    <xf numFmtId="0" fontId="49" fillId="26" borderId="0" xfId="24" applyFont="1" applyFill="1" applyAlignment="1">
      <alignment vertical="center" shrinkToFit="1"/>
    </xf>
    <xf numFmtId="182" fontId="19" fillId="26" borderId="0" xfId="24" applyNumberFormat="1" applyFont="1" applyFill="1" applyAlignment="1">
      <alignment vertical="center" shrinkToFit="1"/>
    </xf>
    <xf numFmtId="49" fontId="51" fillId="26" borderId="41" xfId="24" applyNumberFormat="1" applyFont="1" applyFill="1" applyBorder="1" applyAlignment="1">
      <alignment horizontal="center" vertical="center" shrinkToFit="1"/>
    </xf>
    <xf numFmtId="0" fontId="52" fillId="0" borderId="40" xfId="24" applyFont="1" applyFill="1" applyBorder="1" applyAlignment="1">
      <alignment horizontal="center" vertical="center" shrinkToFit="1"/>
    </xf>
    <xf numFmtId="0" fontId="52" fillId="0" borderId="22" xfId="24" applyFont="1" applyFill="1" applyBorder="1" applyAlignment="1">
      <alignment horizontal="center" vertical="center" shrinkToFit="1"/>
    </xf>
    <xf numFmtId="0" fontId="19" fillId="26" borderId="42" xfId="24" applyFont="1" applyFill="1" applyBorder="1" applyAlignment="1">
      <alignment horizontal="center" vertical="center" shrinkToFit="1"/>
    </xf>
    <xf numFmtId="0" fontId="40" fillId="26" borderId="0" xfId="24" applyFont="1" applyFill="1" applyAlignment="1">
      <alignment vertical="center" shrinkToFit="1"/>
    </xf>
    <xf numFmtId="0" fontId="19" fillId="0" borderId="0" xfId="24" applyFont="1" applyFill="1" applyAlignment="1">
      <alignment vertical="center" shrinkToFit="1"/>
    </xf>
    <xf numFmtId="0" fontId="19" fillId="0" borderId="0" xfId="24" applyFont="1" applyFill="1" applyAlignment="1">
      <alignment horizontal="center" vertical="center" shrinkToFit="1"/>
    </xf>
    <xf numFmtId="0" fontId="19" fillId="26" borderId="0" xfId="24" applyFont="1" applyFill="1" applyAlignment="1">
      <alignment horizontal="center" vertical="center" shrinkToFit="1"/>
    </xf>
    <xf numFmtId="0" fontId="9" fillId="26" borderId="0" xfId="24" applyFont="1" applyFill="1" applyAlignment="1">
      <alignment vertical="center" shrinkToFit="1"/>
    </xf>
    <xf numFmtId="49" fontId="54" fillId="26" borderId="23" xfId="0" applyNumberFormat="1" applyFont="1" applyFill="1" applyBorder="1" applyAlignment="1">
      <alignment horizontal="center" vertical="center" shrinkToFit="1"/>
    </xf>
    <xf numFmtId="0" fontId="56" fillId="0" borderId="25" xfId="0" applyFont="1" applyFill="1" applyBorder="1" applyAlignment="1">
      <alignment horizontal="center" vertical="center" shrinkToFit="1"/>
    </xf>
    <xf numFmtId="0" fontId="56" fillId="0" borderId="25" xfId="0" applyFont="1" applyFill="1" applyBorder="1" applyAlignment="1">
      <alignment horizontal="center" vertical="center" wrapText="1" shrinkToFit="1" readingOrder="1"/>
    </xf>
    <xf numFmtId="0" fontId="54" fillId="0" borderId="25" xfId="0" applyFont="1" applyFill="1" applyBorder="1" applyAlignment="1">
      <alignment horizontal="center" vertical="center" wrapText="1" shrinkToFit="1" readingOrder="1"/>
    </xf>
    <xf numFmtId="0" fontId="56" fillId="26" borderId="26" xfId="0" applyFont="1" applyFill="1" applyBorder="1" applyAlignment="1">
      <alignment horizontal="center" vertical="center" wrapText="1" shrinkToFit="1" readingOrder="1"/>
    </xf>
    <xf numFmtId="49" fontId="54" fillId="26" borderId="27" xfId="0" applyNumberFormat="1" applyFont="1" applyFill="1" applyBorder="1" applyAlignment="1">
      <alignment horizontal="center" vertical="center" shrinkToFit="1"/>
    </xf>
    <xf numFmtId="49" fontId="54" fillId="26" borderId="28" xfId="0" applyNumberFormat="1" applyFont="1" applyFill="1" applyBorder="1" applyAlignment="1">
      <alignment horizontal="center" vertical="center" shrinkToFit="1"/>
    </xf>
    <xf numFmtId="0" fontId="54" fillId="0" borderId="28" xfId="0" applyFont="1" applyFill="1" applyBorder="1" applyAlignment="1">
      <alignment horizontal="center" vertical="center" shrinkToFit="1"/>
    </xf>
    <xf numFmtId="0" fontId="55" fillId="0" borderId="28" xfId="0" applyFont="1" applyFill="1" applyBorder="1" applyAlignment="1">
      <alignment horizontal="center" vertical="center" shrinkToFit="1"/>
    </xf>
    <xf numFmtId="0" fontId="56" fillId="0" borderId="2" xfId="0" applyFont="1" applyFill="1" applyBorder="1" applyAlignment="1">
      <alignment horizontal="center" vertical="center" shrinkToFit="1"/>
    </xf>
    <xf numFmtId="177" fontId="59" fillId="26" borderId="29" xfId="0" applyNumberFormat="1" applyFont="1" applyFill="1" applyBorder="1" applyAlignment="1">
      <alignment horizontal="center" vertical="center" shrinkToFit="1"/>
    </xf>
    <xf numFmtId="49" fontId="54" fillId="26" borderId="30" xfId="0" applyNumberFormat="1" applyFont="1" applyFill="1" applyBorder="1" applyAlignment="1">
      <alignment horizontal="center" vertical="center" shrinkToFit="1"/>
    </xf>
    <xf numFmtId="0" fontId="54" fillId="0" borderId="4" xfId="0" applyFont="1" applyFill="1" applyBorder="1" applyAlignment="1">
      <alignment horizontal="center" vertical="center" shrinkToFit="1"/>
    </xf>
    <xf numFmtId="0" fontId="54" fillId="0" borderId="2" xfId="0" applyFont="1" applyFill="1" applyBorder="1" applyAlignment="1">
      <alignment horizontal="center" vertical="center" shrinkToFit="1"/>
    </xf>
    <xf numFmtId="0" fontId="56" fillId="0" borderId="1" xfId="0" applyFont="1" applyFill="1" applyBorder="1" applyAlignment="1">
      <alignment horizontal="center" vertical="center" shrinkToFit="1"/>
    </xf>
    <xf numFmtId="177" fontId="59" fillId="26" borderId="31" xfId="0" applyNumberFormat="1" applyFont="1" applyFill="1" applyBorder="1" applyAlignment="1">
      <alignment horizontal="center" vertical="center" shrinkToFit="1"/>
    </xf>
    <xf numFmtId="49" fontId="54" fillId="26" borderId="1" xfId="0" applyNumberFormat="1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center" vertical="center"/>
    </xf>
    <xf numFmtId="49" fontId="54" fillId="26" borderId="32" xfId="0" applyNumberFormat="1" applyFont="1" applyFill="1" applyBorder="1" applyAlignment="1">
      <alignment horizontal="center" vertical="center" shrinkToFit="1"/>
    </xf>
    <xf numFmtId="49" fontId="54" fillId="26" borderId="33" xfId="0" applyNumberFormat="1" applyFont="1" applyFill="1" applyBorder="1" applyAlignment="1">
      <alignment horizontal="center" vertical="center" shrinkToFit="1"/>
    </xf>
    <xf numFmtId="0" fontId="56" fillId="0" borderId="33" xfId="0" applyFont="1" applyFill="1" applyBorder="1" applyAlignment="1">
      <alignment horizontal="center" vertical="center" shrinkToFit="1"/>
    </xf>
    <xf numFmtId="177" fontId="59" fillId="26" borderId="35" xfId="0" applyNumberFormat="1" applyFont="1" applyFill="1" applyBorder="1" applyAlignment="1">
      <alignment horizontal="center" vertical="center" shrinkToFit="1"/>
    </xf>
    <xf numFmtId="177" fontId="59" fillId="26" borderId="36" xfId="0" applyNumberFormat="1" applyFont="1" applyFill="1" applyBorder="1" applyAlignment="1">
      <alignment horizontal="center" vertical="center" shrinkToFit="1"/>
    </xf>
    <xf numFmtId="177" fontId="59" fillId="26" borderId="37" xfId="0" applyNumberFormat="1" applyFont="1" applyFill="1" applyBorder="1" applyAlignment="1">
      <alignment horizontal="center" vertical="center" shrinkToFit="1"/>
    </xf>
    <xf numFmtId="49" fontId="54" fillId="0" borderId="1" xfId="0" applyNumberFormat="1" applyFont="1" applyFill="1" applyBorder="1" applyAlignment="1">
      <alignment horizontal="center" vertical="center" shrinkToFit="1"/>
    </xf>
    <xf numFmtId="0" fontId="56" fillId="0" borderId="4" xfId="0" applyFont="1" applyFill="1" applyBorder="1" applyAlignment="1">
      <alignment horizontal="center" vertical="center" shrinkToFit="1"/>
    </xf>
    <xf numFmtId="0" fontId="54" fillId="0" borderId="3" xfId="0" applyFont="1" applyFill="1" applyBorder="1" applyAlignment="1">
      <alignment horizontal="center" vertical="center" shrinkToFit="1"/>
    </xf>
    <xf numFmtId="0" fontId="54" fillId="0" borderId="33" xfId="0" applyFont="1" applyFill="1" applyBorder="1" applyAlignment="1">
      <alignment horizontal="center" vertical="center" shrinkToFit="1"/>
    </xf>
    <xf numFmtId="0" fontId="58" fillId="0" borderId="2" xfId="0" applyFont="1" applyFill="1" applyBorder="1" applyAlignment="1">
      <alignment horizontal="center" vertical="center" shrinkToFit="1"/>
    </xf>
    <xf numFmtId="0" fontId="55" fillId="0" borderId="38" xfId="0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horizontal="center" vertical="center" shrinkToFit="1"/>
    </xf>
    <xf numFmtId="49" fontId="54" fillId="26" borderId="39" xfId="0" applyNumberFormat="1" applyFont="1" applyFill="1" applyBorder="1" applyAlignment="1">
      <alignment horizontal="center" vertical="center" shrinkToFit="1"/>
    </xf>
    <xf numFmtId="0" fontId="54" fillId="0" borderId="40" xfId="0" applyFont="1" applyFill="1" applyBorder="1" applyAlignment="1">
      <alignment horizontal="center" vertical="center" shrinkToFit="1"/>
    </xf>
    <xf numFmtId="49" fontId="54" fillId="0" borderId="30" xfId="0" applyNumberFormat="1" applyFont="1" applyFill="1" applyBorder="1" applyAlignment="1">
      <alignment horizontal="center" vertical="center" shrinkToFit="1"/>
    </xf>
    <xf numFmtId="0" fontId="58" fillId="0" borderId="33" xfId="0" applyFont="1" applyFill="1" applyBorder="1" applyAlignment="1">
      <alignment horizontal="center" vertical="center" shrinkToFit="1"/>
    </xf>
    <xf numFmtId="49" fontId="56" fillId="26" borderId="24" xfId="0" applyNumberFormat="1" applyFont="1" applyFill="1" applyBorder="1" applyAlignment="1">
      <alignment horizontal="center" vertical="center" wrapText="1" shrinkToFit="1"/>
    </xf>
    <xf numFmtId="0" fontId="37" fillId="0" borderId="0" xfId="0" applyFont="1" applyFill="1" applyBorder="1" applyAlignment="1">
      <alignment horizontal="center" vertical="center" textRotation="255"/>
    </xf>
    <xf numFmtId="0" fontId="60" fillId="0" borderId="0" xfId="0" applyFont="1">
      <alignment vertical="center"/>
    </xf>
    <xf numFmtId="49" fontId="47" fillId="26" borderId="27" xfId="24" applyNumberFormat="1" applyFont="1" applyFill="1" applyBorder="1" applyAlignment="1">
      <alignment horizontal="center" vertical="center" shrinkToFit="1"/>
    </xf>
    <xf numFmtId="0" fontId="48" fillId="0" borderId="28" xfId="24" applyFont="1" applyFill="1" applyBorder="1" applyAlignment="1">
      <alignment horizontal="center" vertical="center" shrinkToFit="1"/>
    </xf>
    <xf numFmtId="49" fontId="47" fillId="26" borderId="32" xfId="24" applyNumberFormat="1" applyFont="1" applyFill="1" applyBorder="1" applyAlignment="1">
      <alignment horizontal="center" vertical="center" shrinkToFit="1"/>
    </xf>
    <xf numFmtId="0" fontId="54" fillId="0" borderId="34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6" fillId="0" borderId="1" xfId="24" applyFont="1" applyFill="1" applyBorder="1" applyAlignment="1">
      <alignment horizontal="center" vertical="center" shrinkToFit="1"/>
    </xf>
    <xf numFmtId="0" fontId="54" fillId="0" borderId="28" xfId="24" applyFont="1" applyFill="1" applyBorder="1" applyAlignment="1">
      <alignment horizontal="center" vertical="center" shrinkToFit="1"/>
    </xf>
    <xf numFmtId="0" fontId="54" fillId="0" borderId="1" xfId="24" applyFont="1" applyFill="1" applyBorder="1" applyAlignment="1">
      <alignment horizontal="center" vertical="center" shrinkToFit="1"/>
    </xf>
    <xf numFmtId="0" fontId="54" fillId="0" borderId="2" xfId="24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/>
    </xf>
    <xf numFmtId="0" fontId="19" fillId="0" borderId="1" xfId="4" applyFont="1" applyFill="1" applyBorder="1" applyAlignment="1">
      <alignment horizontal="left" vertical="center" shrinkToFit="1"/>
    </xf>
    <xf numFmtId="0" fontId="19" fillId="0" borderId="1" xfId="1" applyFont="1" applyFill="1" applyBorder="1" applyAlignment="1">
      <alignment horizontal="left" vertical="center" shrinkToFit="1"/>
    </xf>
    <xf numFmtId="0" fontId="36" fillId="0" borderId="0" xfId="0" applyFont="1" applyBorder="1" applyAlignment="1">
      <alignment horizontal="left" vertical="center"/>
    </xf>
    <xf numFmtId="176" fontId="13" fillId="0" borderId="1" xfId="0" applyNumberFormat="1" applyFont="1" applyBorder="1" applyAlignment="1">
      <alignment horizontal="center" vertical="center" shrinkToFit="1"/>
    </xf>
    <xf numFmtId="0" fontId="64" fillId="0" borderId="3" xfId="0" applyFont="1" applyBorder="1" applyAlignment="1">
      <alignment horizontal="center" vertical="center" shrinkToFit="1"/>
    </xf>
    <xf numFmtId="0" fontId="65" fillId="0" borderId="0" xfId="0" applyFont="1">
      <alignment vertical="center"/>
    </xf>
    <xf numFmtId="14" fontId="66" fillId="0" borderId="1" xfId="0" applyNumberFormat="1" applyFont="1" applyBorder="1" applyAlignment="1">
      <alignment horizontal="center" vertical="center" shrinkToFit="1"/>
    </xf>
    <xf numFmtId="14" fontId="66" fillId="0" borderId="1" xfId="0" applyNumberFormat="1" applyFont="1" applyFill="1" applyBorder="1" applyAlignment="1">
      <alignment horizontal="center" vertical="center" shrinkToFit="1"/>
    </xf>
    <xf numFmtId="182" fontId="63" fillId="0" borderId="20" xfId="0" applyNumberFormat="1" applyFont="1" applyFill="1" applyBorder="1" applyAlignment="1">
      <alignment horizontal="center" vertical="top" wrapText="1"/>
    </xf>
    <xf numFmtId="182" fontId="63" fillId="0" borderId="1" xfId="0" applyNumberFormat="1" applyFont="1" applyFill="1" applyBorder="1" applyAlignment="1">
      <alignment horizontal="center" vertical="center" shrinkToFit="1"/>
    </xf>
    <xf numFmtId="182" fontId="63" fillId="0" borderId="2" xfId="0" applyNumberFormat="1" applyFont="1" applyFill="1" applyBorder="1" applyAlignment="1">
      <alignment horizontal="center" vertical="center" shrinkToFit="1"/>
    </xf>
    <xf numFmtId="182" fontId="63" fillId="0" borderId="1" xfId="0" applyNumberFormat="1" applyFont="1" applyBorder="1" applyAlignment="1">
      <alignment horizontal="center" vertical="center" wrapText="1"/>
    </xf>
    <xf numFmtId="182" fontId="63" fillId="0" borderId="2" xfId="0" applyNumberFormat="1" applyFont="1" applyFill="1" applyBorder="1" applyAlignment="1">
      <alignment horizontal="center" vertical="top" wrapText="1"/>
    </xf>
    <xf numFmtId="184" fontId="63" fillId="0" borderId="20" xfId="0" applyNumberFormat="1" applyFont="1" applyBorder="1" applyAlignment="1">
      <alignment horizontal="center" vertical="center" wrapText="1"/>
    </xf>
    <xf numFmtId="182" fontId="63" fillId="0" borderId="20" xfId="0" applyNumberFormat="1" applyFont="1" applyFill="1" applyBorder="1" applyAlignment="1">
      <alignment horizontal="center" vertical="center" shrinkToFit="1"/>
    </xf>
    <xf numFmtId="182" fontId="63" fillId="26" borderId="1" xfId="0" applyNumberFormat="1" applyFont="1" applyFill="1" applyBorder="1" applyAlignment="1">
      <alignment horizontal="center" vertical="center" wrapText="1"/>
    </xf>
    <xf numFmtId="182" fontId="63" fillId="26" borderId="20" xfId="0" applyNumberFormat="1" applyFont="1" applyFill="1" applyBorder="1" applyAlignment="1">
      <alignment horizontal="center" vertical="top" wrapText="1"/>
    </xf>
    <xf numFmtId="182" fontId="63" fillId="26" borderId="2" xfId="0" applyNumberFormat="1" applyFont="1" applyFill="1" applyBorder="1" applyAlignment="1">
      <alignment horizontal="center" vertical="center" wrapText="1"/>
    </xf>
    <xf numFmtId="182" fontId="63" fillId="0" borderId="1" xfId="0" applyNumberFormat="1" applyFont="1" applyFill="1" applyBorder="1" applyAlignment="1">
      <alignment horizontal="center" vertical="top" wrapText="1"/>
    </xf>
    <xf numFmtId="182" fontId="63" fillId="0" borderId="1" xfId="0" applyNumberFormat="1" applyFont="1" applyFill="1" applyBorder="1" applyAlignment="1">
      <alignment horizontal="center" vertical="center" wrapText="1"/>
    </xf>
    <xf numFmtId="182" fontId="63" fillId="0" borderId="1" xfId="0" applyNumberFormat="1" applyFont="1" applyBorder="1" applyAlignment="1">
      <alignment horizontal="center" vertical="top" wrapText="1"/>
    </xf>
    <xf numFmtId="182" fontId="63" fillId="0" borderId="8" xfId="0" applyNumberFormat="1" applyFont="1" applyFill="1" applyBorder="1" applyAlignment="1">
      <alignment horizontal="center" vertical="top" wrapText="1"/>
    </xf>
    <xf numFmtId="182" fontId="63" fillId="0" borderId="21" xfId="0" applyNumberFormat="1" applyFont="1" applyBorder="1" applyAlignment="1">
      <alignment horizontal="center" vertical="top" wrapText="1"/>
    </xf>
    <xf numFmtId="0" fontId="67" fillId="0" borderId="1" xfId="0" applyFont="1" applyFill="1" applyBorder="1" applyAlignment="1">
      <alignment horizontal="center" vertical="top" wrapText="1"/>
    </xf>
    <xf numFmtId="0" fontId="61" fillId="0" borderId="2" xfId="0" applyNumberFormat="1" applyFont="1" applyFill="1" applyBorder="1" applyAlignment="1">
      <alignment horizontal="center" vertical="center" shrinkToFit="1"/>
    </xf>
    <xf numFmtId="0" fontId="62" fillId="0" borderId="1" xfId="0" applyNumberFormat="1" applyFont="1" applyFill="1" applyBorder="1" applyAlignment="1">
      <alignment horizontal="center" vertical="center" shrinkToFit="1"/>
    </xf>
    <xf numFmtId="182" fontId="62" fillId="0" borderId="1" xfId="0" applyNumberFormat="1" applyFont="1" applyFill="1" applyBorder="1" applyAlignment="1">
      <alignment horizontal="center" vertical="center"/>
    </xf>
    <xf numFmtId="0" fontId="62" fillId="0" borderId="1" xfId="0" applyFont="1" applyFill="1" applyBorder="1" applyAlignment="1">
      <alignment horizontal="center" vertical="center"/>
    </xf>
    <xf numFmtId="0" fontId="68" fillId="0" borderId="1" xfId="0" applyFont="1" applyBorder="1">
      <alignment vertical="center"/>
    </xf>
    <xf numFmtId="0" fontId="68" fillId="0" borderId="0" xfId="0" applyFont="1">
      <alignment vertical="center"/>
    </xf>
    <xf numFmtId="0" fontId="0" fillId="0" borderId="0" xfId="0" applyBorder="1">
      <alignment vertical="center"/>
    </xf>
    <xf numFmtId="0" fontId="68" fillId="0" borderId="0" xfId="0" applyFont="1" applyBorder="1">
      <alignment vertical="center"/>
    </xf>
    <xf numFmtId="182" fontId="9" fillId="0" borderId="1" xfId="0" applyNumberFormat="1" applyFont="1" applyFill="1" applyBorder="1" applyAlignment="1">
      <alignment horizontal="center" vertical="center"/>
    </xf>
    <xf numFmtId="0" fontId="64" fillId="0" borderId="1" xfId="0" applyFont="1" applyBorder="1" applyAlignment="1">
      <alignment horizontal="center" vertical="center" shrinkToFit="1"/>
    </xf>
    <xf numFmtId="184" fontId="63" fillId="0" borderId="1" xfId="0" applyNumberFormat="1" applyFont="1" applyBorder="1" applyAlignment="1">
      <alignment horizontal="center" vertical="center" wrapText="1"/>
    </xf>
    <xf numFmtId="0" fontId="61" fillId="0" borderId="1" xfId="0" applyNumberFormat="1" applyFont="1" applyFill="1" applyBorder="1" applyAlignment="1">
      <alignment horizontal="center" vertical="center" shrinkToFit="1"/>
    </xf>
    <xf numFmtId="14" fontId="70" fillId="0" borderId="1" xfId="0" applyNumberFormat="1" applyFont="1" applyBorder="1" applyAlignment="1">
      <alignment horizontal="center" vertical="center" shrinkToFit="1"/>
    </xf>
    <xf numFmtId="14" fontId="70" fillId="0" borderId="1" xfId="0" applyNumberFormat="1" applyFont="1" applyFill="1" applyBorder="1" applyAlignment="1">
      <alignment horizontal="center" vertical="center" shrinkToFit="1"/>
    </xf>
    <xf numFmtId="0" fontId="71" fillId="0" borderId="3" xfId="0" applyFont="1" applyBorder="1" applyAlignment="1">
      <alignment horizontal="center" vertical="center" shrinkToFit="1"/>
    </xf>
    <xf numFmtId="182" fontId="69" fillId="0" borderId="20" xfId="0" applyNumberFormat="1" applyFont="1" applyFill="1" applyBorder="1" applyAlignment="1">
      <alignment horizontal="center" vertical="top" wrapText="1"/>
    </xf>
    <xf numFmtId="182" fontId="69" fillId="0" borderId="1" xfId="0" applyNumberFormat="1" applyFont="1" applyFill="1" applyBorder="1" applyAlignment="1">
      <alignment horizontal="center" vertical="center" shrinkToFit="1"/>
    </xf>
    <xf numFmtId="182" fontId="69" fillId="0" borderId="2" xfId="0" applyNumberFormat="1" applyFont="1" applyFill="1" applyBorder="1" applyAlignment="1">
      <alignment horizontal="center" vertical="center" shrinkToFit="1"/>
    </xf>
    <xf numFmtId="182" fontId="69" fillId="0" borderId="1" xfId="0" applyNumberFormat="1" applyFont="1" applyBorder="1" applyAlignment="1">
      <alignment horizontal="center" vertical="center" wrapText="1"/>
    </xf>
    <xf numFmtId="182" fontId="69" fillId="0" borderId="2" xfId="0" applyNumberFormat="1" applyFont="1" applyFill="1" applyBorder="1" applyAlignment="1">
      <alignment horizontal="center" vertical="top" wrapText="1"/>
    </xf>
    <xf numFmtId="184" fontId="69" fillId="0" borderId="20" xfId="0" applyNumberFormat="1" applyFont="1" applyBorder="1" applyAlignment="1">
      <alignment horizontal="center" vertical="center" wrapText="1"/>
    </xf>
    <xf numFmtId="182" fontId="69" fillId="0" borderId="20" xfId="0" applyNumberFormat="1" applyFont="1" applyFill="1" applyBorder="1" applyAlignment="1">
      <alignment horizontal="center" vertical="center" shrinkToFit="1"/>
    </xf>
    <xf numFmtId="182" fontId="69" fillId="26" borderId="1" xfId="0" applyNumberFormat="1" applyFont="1" applyFill="1" applyBorder="1" applyAlignment="1">
      <alignment horizontal="center" vertical="center" wrapText="1"/>
    </xf>
    <xf numFmtId="182" fontId="69" fillId="26" borderId="20" xfId="0" applyNumberFormat="1" applyFont="1" applyFill="1" applyBorder="1" applyAlignment="1">
      <alignment horizontal="center" vertical="top" wrapText="1"/>
    </xf>
    <xf numFmtId="182" fontId="69" fillId="26" borderId="2" xfId="0" applyNumberFormat="1" applyFont="1" applyFill="1" applyBorder="1" applyAlignment="1">
      <alignment horizontal="center" vertical="center" wrapText="1"/>
    </xf>
    <xf numFmtId="182" fontId="69" fillId="0" borderId="1" xfId="0" applyNumberFormat="1" applyFont="1" applyFill="1" applyBorder="1" applyAlignment="1">
      <alignment horizontal="center" vertical="top" wrapText="1"/>
    </xf>
    <xf numFmtId="182" fontId="69" fillId="0" borderId="1" xfId="0" applyNumberFormat="1" applyFont="1" applyFill="1" applyBorder="1" applyAlignment="1">
      <alignment horizontal="center" vertical="center" wrapText="1"/>
    </xf>
    <xf numFmtId="182" fontId="69" fillId="0" borderId="1" xfId="0" applyNumberFormat="1" applyFont="1" applyBorder="1" applyAlignment="1">
      <alignment horizontal="center" vertical="top" wrapText="1"/>
    </xf>
    <xf numFmtId="182" fontId="69" fillId="0" borderId="8" xfId="0" applyNumberFormat="1" applyFont="1" applyFill="1" applyBorder="1" applyAlignment="1">
      <alignment horizontal="center" vertical="top" wrapText="1"/>
    </xf>
    <xf numFmtId="182" fontId="69" fillId="0" borderId="21" xfId="0" applyNumberFormat="1" applyFont="1" applyBorder="1" applyAlignment="1">
      <alignment horizontal="center" vertical="top" wrapText="1"/>
    </xf>
    <xf numFmtId="0" fontId="72" fillId="0" borderId="1" xfId="0" applyFont="1" applyFill="1" applyBorder="1" applyAlignment="1">
      <alignment horizontal="center" vertical="top" wrapText="1"/>
    </xf>
    <xf numFmtId="0" fontId="73" fillId="0" borderId="2" xfId="0" applyNumberFormat="1" applyFont="1" applyFill="1" applyBorder="1" applyAlignment="1">
      <alignment horizontal="center" vertical="center" shrinkToFit="1"/>
    </xf>
    <xf numFmtId="0" fontId="74" fillId="0" borderId="1" xfId="0" applyNumberFormat="1" applyFont="1" applyFill="1" applyBorder="1" applyAlignment="1">
      <alignment horizontal="center" vertical="center" shrinkToFit="1"/>
    </xf>
    <xf numFmtId="182" fontId="74" fillId="0" borderId="1" xfId="0" applyNumberFormat="1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horizontal="center" vertical="center"/>
    </xf>
    <xf numFmtId="0" fontId="74" fillId="0" borderId="1" xfId="0" applyFont="1" applyBorder="1">
      <alignment vertical="center"/>
    </xf>
    <xf numFmtId="0" fontId="75" fillId="0" borderId="0" xfId="0" applyFont="1" applyBorder="1">
      <alignment vertical="center"/>
    </xf>
    <xf numFmtId="0" fontId="75" fillId="0" borderId="0" xfId="0" applyFont="1">
      <alignment vertical="center"/>
    </xf>
    <xf numFmtId="0" fontId="16" fillId="0" borderId="1" xfId="0" applyFont="1" applyFill="1" applyBorder="1" applyAlignment="1">
      <alignment shrinkToFit="1"/>
    </xf>
    <xf numFmtId="182" fontId="63" fillId="0" borderId="5" xfId="0" applyNumberFormat="1" applyFont="1" applyFill="1" applyBorder="1" applyAlignment="1">
      <alignment horizontal="center" vertical="top" wrapText="1"/>
    </xf>
    <xf numFmtId="182" fontId="63" fillId="0" borderId="44" xfId="0" applyNumberFormat="1" applyFont="1" applyFill="1" applyBorder="1" applyAlignment="1">
      <alignment horizontal="center" vertical="top" wrapText="1"/>
    </xf>
    <xf numFmtId="182" fontId="63" fillId="0" borderId="21" xfId="0" applyNumberFormat="1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/>
    </xf>
    <xf numFmtId="181" fontId="9" fillId="0" borderId="3" xfId="3" applyNumberFormat="1" applyFont="1" applyFill="1" applyBorder="1" applyAlignment="1">
      <alignment horizontal="center" vertical="center" shrinkToFit="1"/>
    </xf>
    <xf numFmtId="0" fontId="42" fillId="0" borderId="2" xfId="0" applyFont="1" applyFill="1" applyBorder="1" applyAlignment="1">
      <alignment horizontal="center" vertical="center" shrinkToFit="1"/>
    </xf>
    <xf numFmtId="0" fontId="43" fillId="0" borderId="2" xfId="0" applyFont="1" applyFill="1" applyBorder="1" applyAlignment="1">
      <alignment horizontal="center" vertical="center" shrinkToFit="1"/>
    </xf>
    <xf numFmtId="0" fontId="43" fillId="0" borderId="2" xfId="0" applyFont="1" applyFill="1" applyBorder="1" applyAlignment="1">
      <alignment horizontal="center" vertical="center"/>
    </xf>
    <xf numFmtId="182" fontId="63" fillId="0" borderId="3" xfId="0" applyNumberFormat="1" applyFont="1" applyFill="1" applyBorder="1" applyAlignment="1">
      <alignment horizontal="center" vertical="center" shrinkToFit="1"/>
    </xf>
    <xf numFmtId="184" fontId="63" fillId="0" borderId="3" xfId="0" applyNumberFormat="1" applyFont="1" applyBorder="1" applyAlignment="1">
      <alignment horizontal="center" vertical="center" wrapText="1"/>
    </xf>
    <xf numFmtId="182" fontId="63" fillId="0" borderId="2" xfId="0" applyNumberFormat="1" applyFont="1" applyBorder="1" applyAlignment="1">
      <alignment horizontal="center" vertical="center" wrapText="1"/>
    </xf>
    <xf numFmtId="0" fontId="67" fillId="0" borderId="2" xfId="0" applyFont="1" applyFill="1" applyBorder="1" applyAlignment="1">
      <alignment horizontal="center" vertical="top" wrapText="1"/>
    </xf>
    <xf numFmtId="0" fontId="41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left" vertical="center"/>
      <protection hidden="1"/>
    </xf>
    <xf numFmtId="0" fontId="36" fillId="0" borderId="5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82" fontId="69" fillId="0" borderId="21" xfId="0" applyNumberFormat="1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 vertical="center" shrinkToFit="1"/>
    </xf>
    <xf numFmtId="177" fontId="59" fillId="26" borderId="36" xfId="24" applyNumberFormat="1" applyFont="1" applyFill="1" applyBorder="1" applyAlignment="1">
      <alignment horizontal="center" vertical="center" shrinkToFit="1"/>
    </xf>
    <xf numFmtId="177" fontId="59" fillId="26" borderId="29" xfId="24" applyNumberFormat="1" applyFont="1" applyFill="1" applyBorder="1" applyAlignment="1">
      <alignment horizontal="center" vertical="center" shrinkToFit="1"/>
    </xf>
    <xf numFmtId="183" fontId="59" fillId="26" borderId="37" xfId="24" applyNumberFormat="1" applyFont="1" applyFill="1" applyBorder="1" applyAlignment="1">
      <alignment horizontal="center" vertical="center" shrinkToFit="1"/>
    </xf>
    <xf numFmtId="183" fontId="59" fillId="26" borderId="31" xfId="24" applyNumberFormat="1" applyFont="1" applyFill="1" applyBorder="1" applyAlignment="1">
      <alignment horizontal="center" vertical="center" shrinkToFit="1"/>
    </xf>
    <xf numFmtId="49" fontId="54" fillId="0" borderId="32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78" fillId="0" borderId="1" xfId="0" applyFont="1" applyFill="1" applyBorder="1" applyAlignment="1">
      <alignment horizontal="left" vertical="center" shrinkToFit="1"/>
    </xf>
    <xf numFmtId="0" fontId="78" fillId="0" borderId="20" xfId="0" applyFont="1" applyFill="1" applyBorder="1" applyAlignment="1">
      <alignment horizontal="center" vertical="center"/>
    </xf>
    <xf numFmtId="0" fontId="7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7" fillId="0" borderId="28" xfId="24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1" xfId="1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79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56" fillId="0" borderId="20" xfId="0" applyFont="1" applyFill="1" applyBorder="1" applyAlignment="1">
      <alignment horizontal="center" vertical="center"/>
    </xf>
    <xf numFmtId="0" fontId="80" fillId="0" borderId="1" xfId="0" applyFont="1" applyBorder="1" applyAlignment="1">
      <alignment horizontal="center" vertical="center"/>
    </xf>
    <xf numFmtId="0" fontId="82" fillId="0" borderId="0" xfId="0" applyFont="1">
      <alignment vertical="center"/>
    </xf>
    <xf numFmtId="180" fontId="9" fillId="0" borderId="3" xfId="3" applyNumberFormat="1" applyFont="1" applyFill="1" applyBorder="1" applyAlignment="1">
      <alignment horizontal="center" vertical="center" shrinkToFit="1"/>
    </xf>
    <xf numFmtId="0" fontId="44" fillId="0" borderId="2" xfId="0" applyFont="1" applyFill="1" applyBorder="1" applyAlignment="1">
      <alignment horizontal="left" vertical="center" shrinkToFit="1"/>
    </xf>
    <xf numFmtId="184" fontId="69" fillId="0" borderId="1" xfId="0" applyNumberFormat="1" applyFont="1" applyBorder="1" applyAlignment="1">
      <alignment horizontal="center" vertical="center" wrapText="1"/>
    </xf>
    <xf numFmtId="0" fontId="83" fillId="0" borderId="2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wrapText="1"/>
    </xf>
    <xf numFmtId="0" fontId="44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top" wrapText="1"/>
    </xf>
    <xf numFmtId="184" fontId="63" fillId="0" borderId="20" xfId="0" applyNumberFormat="1" applyFont="1" applyFill="1" applyBorder="1" applyAlignment="1">
      <alignment horizontal="center" vertical="center" wrapText="1"/>
    </xf>
    <xf numFmtId="0" fontId="54" fillId="0" borderId="9" xfId="0" applyFont="1" applyFill="1" applyBorder="1" applyAlignment="1">
      <alignment horizontal="center" vertical="center" shrinkToFit="1"/>
    </xf>
    <xf numFmtId="176" fontId="18" fillId="0" borderId="1" xfId="0" applyNumberFormat="1" applyFont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top" wrapText="1"/>
    </xf>
    <xf numFmtId="0" fontId="9" fillId="0" borderId="1" xfId="1" applyFont="1" applyFill="1" applyBorder="1" applyAlignment="1">
      <alignment horizontal="left" vertical="center" shrinkToFit="1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83" fillId="0" borderId="1" xfId="0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0" fontId="84" fillId="0" borderId="1" xfId="0" applyFont="1" applyFill="1" applyBorder="1" applyAlignment="1">
      <alignment horizontal="left" wrapText="1"/>
    </xf>
    <xf numFmtId="176" fontId="84" fillId="0" borderId="1" xfId="0" applyNumberFormat="1" applyFont="1" applyBorder="1" applyAlignment="1">
      <alignment horizontal="center" vertical="center" shrinkToFit="1"/>
    </xf>
    <xf numFmtId="0" fontId="84" fillId="0" borderId="1" xfId="0" applyFont="1" applyFill="1" applyBorder="1" applyAlignment="1">
      <alignment horizontal="center" vertical="top" wrapText="1"/>
    </xf>
    <xf numFmtId="0" fontId="84" fillId="0" borderId="1" xfId="0" applyFont="1" applyBorder="1" applyAlignment="1">
      <alignment horizontal="center" vertical="top" wrapText="1"/>
    </xf>
    <xf numFmtId="0" fontId="84" fillId="0" borderId="1" xfId="0" applyFont="1" applyBorder="1" applyAlignment="1">
      <alignment horizontal="center" vertical="center" shrinkToFit="1"/>
    </xf>
    <xf numFmtId="0" fontId="84" fillId="0" borderId="1" xfId="0" applyFont="1" applyFill="1" applyBorder="1" applyAlignment="1">
      <alignment horizontal="left" vertical="center" shrinkToFit="1"/>
    </xf>
    <xf numFmtId="0" fontId="84" fillId="0" borderId="1" xfId="0" applyFont="1" applyFill="1" applyBorder="1" applyAlignment="1">
      <alignment horizontal="center" vertical="center"/>
    </xf>
    <xf numFmtId="0" fontId="84" fillId="0" borderId="1" xfId="0" applyFont="1" applyFill="1" applyBorder="1" applyAlignment="1">
      <alignment horizontal="center" vertical="center" shrinkToFit="1"/>
    </xf>
    <xf numFmtId="179" fontId="84" fillId="0" borderId="1" xfId="0" applyNumberFormat="1" applyFont="1" applyFill="1" applyBorder="1" applyAlignment="1" applyProtection="1">
      <alignment horizontal="left"/>
      <protection hidden="1"/>
    </xf>
    <xf numFmtId="0" fontId="84" fillId="0" borderId="1" xfId="1" applyFont="1" applyFill="1" applyBorder="1" applyAlignment="1">
      <alignment horizontal="center" vertical="center" shrinkToFit="1"/>
    </xf>
    <xf numFmtId="0" fontId="84" fillId="0" borderId="1" xfId="1" applyFont="1" applyFill="1" applyBorder="1" applyAlignment="1">
      <alignment horizontal="center" vertical="center"/>
    </xf>
    <xf numFmtId="0" fontId="85" fillId="0" borderId="1" xfId="0" applyFont="1" applyFill="1" applyBorder="1">
      <alignment vertical="center"/>
    </xf>
    <xf numFmtId="179" fontId="84" fillId="0" borderId="1" xfId="0" applyNumberFormat="1" applyFont="1" applyFill="1" applyBorder="1" applyAlignment="1" applyProtection="1">
      <alignment horizontal="left" shrinkToFit="1"/>
      <protection hidden="1"/>
    </xf>
    <xf numFmtId="0" fontId="84" fillId="0" borderId="1" xfId="0" applyFont="1" applyFill="1" applyBorder="1" applyAlignment="1">
      <alignment horizontal="left"/>
    </xf>
    <xf numFmtId="0" fontId="84" fillId="0" borderId="20" xfId="0" applyFont="1" applyFill="1" applyBorder="1" applyAlignment="1">
      <alignment horizontal="center" vertical="center"/>
    </xf>
    <xf numFmtId="0" fontId="84" fillId="0" borderId="1" xfId="0" applyFont="1" applyFill="1" applyBorder="1" applyAlignment="1">
      <alignment horizontal="left" vertical="top" wrapText="1"/>
    </xf>
    <xf numFmtId="0" fontId="84" fillId="0" borderId="1" xfId="0" applyFont="1" applyFill="1" applyBorder="1" applyAlignment="1">
      <alignment horizontal="left" vertical="center"/>
    </xf>
    <xf numFmtId="0" fontId="84" fillId="0" borderId="1" xfId="3" applyFont="1" applyFill="1" applyBorder="1" applyAlignment="1">
      <alignment horizontal="center" vertical="center" shrinkToFit="1"/>
    </xf>
    <xf numFmtId="0" fontId="84" fillId="0" borderId="1" xfId="0" applyFont="1" applyFill="1" applyBorder="1" applyAlignment="1">
      <alignment horizontal="center"/>
    </xf>
    <xf numFmtId="0" fontId="84" fillId="0" borderId="1" xfId="0" applyFont="1" applyBorder="1" applyAlignment="1">
      <alignment wrapText="1"/>
    </xf>
    <xf numFmtId="0" fontId="84" fillId="0" borderId="1" xfId="0" applyFont="1" applyBorder="1" applyAlignment="1">
      <alignment vertical="top" wrapText="1"/>
    </xf>
    <xf numFmtId="0" fontId="9" fillId="0" borderId="1" xfId="0" applyFont="1" applyFill="1" applyBorder="1" applyAlignment="1">
      <alignment horizontal="center" shrinkToFit="1"/>
    </xf>
    <xf numFmtId="182" fontId="63" fillId="0" borderId="21" xfId="0" applyNumberFormat="1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left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 shrinkToFit="1"/>
    </xf>
    <xf numFmtId="0" fontId="9" fillId="0" borderId="30" xfId="0" applyFont="1" applyBorder="1" applyAlignment="1">
      <alignment horizontal="left" vertical="center" wrapText="1"/>
    </xf>
    <xf numFmtId="0" fontId="9" fillId="0" borderId="37" xfId="0" applyFont="1" applyFill="1" applyBorder="1" applyAlignment="1">
      <alignment horizontal="center" vertical="center" shrinkToFit="1"/>
    </xf>
    <xf numFmtId="0" fontId="9" fillId="0" borderId="30" xfId="0" applyFont="1" applyBorder="1" applyAlignment="1">
      <alignment horizontal="left" vertical="top" wrapText="1"/>
    </xf>
    <xf numFmtId="0" fontId="9" fillId="0" borderId="37" xfId="0" applyNumberFormat="1" applyFont="1" applyFill="1" applyBorder="1" applyAlignment="1">
      <alignment horizontal="center" vertical="center" shrinkToFit="1"/>
    </xf>
    <xf numFmtId="0" fontId="41" fillId="0" borderId="37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left" vertical="center" shrinkToFit="1"/>
    </xf>
    <xf numFmtId="0" fontId="9" fillId="0" borderId="37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left" vertical="center" shrinkToFit="1"/>
    </xf>
    <xf numFmtId="0" fontId="78" fillId="0" borderId="2" xfId="0" applyFont="1" applyFill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78" fillId="0" borderId="2" xfId="0" applyFont="1" applyFill="1" applyBorder="1" applyAlignment="1">
      <alignment horizontal="center" vertical="center"/>
    </xf>
    <xf numFmtId="0" fontId="84" fillId="0" borderId="3" xfId="0" applyFont="1" applyFill="1" applyBorder="1" applyAlignment="1">
      <alignment horizontal="left"/>
    </xf>
    <xf numFmtId="180" fontId="84" fillId="0" borderId="3" xfId="3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/>
    </xf>
    <xf numFmtId="0" fontId="13" fillId="0" borderId="1" xfId="0" applyFont="1" applyBorder="1" applyAlignment="1">
      <alignment shrinkToFit="1"/>
    </xf>
    <xf numFmtId="0" fontId="44" fillId="0" borderId="2" xfId="0" applyFont="1" applyFill="1" applyBorder="1" applyAlignment="1">
      <alignment horizontal="center" vertical="center"/>
    </xf>
    <xf numFmtId="176" fontId="13" fillId="0" borderId="33" xfId="0" applyNumberFormat="1" applyFont="1" applyBorder="1" applyAlignment="1">
      <alignment horizontal="center" vertical="center" shrinkToFit="1"/>
    </xf>
    <xf numFmtId="0" fontId="9" fillId="0" borderId="48" xfId="0" applyFont="1" applyFill="1" applyBorder="1" applyAlignment="1">
      <alignment horizontal="center" vertical="center"/>
    </xf>
    <xf numFmtId="182" fontId="63" fillId="0" borderId="21" xfId="0" applyNumberFormat="1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 shrinkToFit="1"/>
    </xf>
    <xf numFmtId="0" fontId="9" fillId="0" borderId="27" xfId="0" applyFont="1" applyFill="1" applyBorder="1" applyAlignment="1">
      <alignment horizontal="left"/>
    </xf>
    <xf numFmtId="0" fontId="13" fillId="0" borderId="28" xfId="0" applyFont="1" applyFill="1" applyBorder="1" applyAlignment="1">
      <alignment horizontal="center" vertical="center" shrinkToFit="1"/>
    </xf>
    <xf numFmtId="0" fontId="13" fillId="0" borderId="49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left" wrapText="1"/>
    </xf>
    <xf numFmtId="0" fontId="9" fillId="0" borderId="37" xfId="0" applyFont="1" applyFill="1" applyBorder="1" applyAlignment="1">
      <alignment horizontal="center" vertical="top" wrapText="1"/>
    </xf>
    <xf numFmtId="0" fontId="9" fillId="0" borderId="37" xfId="0" applyFont="1" applyBorder="1" applyAlignment="1">
      <alignment horizontal="center" vertical="top" wrapText="1"/>
    </xf>
    <xf numFmtId="0" fontId="9" fillId="0" borderId="39" xfId="0" applyFont="1" applyFill="1" applyBorder="1" applyAlignment="1">
      <alignment horizontal="left" vertical="center"/>
    </xf>
    <xf numFmtId="0" fontId="9" fillId="0" borderId="33" xfId="0" applyFont="1" applyFill="1" applyBorder="1" applyAlignment="1">
      <alignment horizontal="center" vertical="center"/>
    </xf>
    <xf numFmtId="179" fontId="87" fillId="0" borderId="1" xfId="0" applyNumberFormat="1" applyFont="1" applyFill="1" applyBorder="1" applyAlignment="1" applyProtection="1">
      <alignment horizontal="left" shrinkToFit="1"/>
      <protection hidden="1"/>
    </xf>
    <xf numFmtId="0" fontId="18" fillId="0" borderId="1" xfId="24" applyFont="1" applyFill="1" applyBorder="1" applyAlignment="1">
      <alignment horizontal="left" vertical="center" shrinkToFit="1"/>
    </xf>
    <xf numFmtId="177" fontId="18" fillId="0" borderId="1" xfId="24" applyNumberFormat="1" applyFont="1" applyFill="1" applyBorder="1" applyAlignment="1">
      <alignment horizontal="center" vertical="center" wrapText="1"/>
    </xf>
    <xf numFmtId="49" fontId="18" fillId="0" borderId="20" xfId="24" applyNumberFormat="1" applyFont="1" applyFill="1" applyBorder="1" applyAlignment="1">
      <alignment horizontal="center" vertical="center"/>
    </xf>
    <xf numFmtId="49" fontId="18" fillId="0" borderId="1" xfId="24" applyNumberFormat="1" applyFont="1" applyFill="1" applyBorder="1" applyAlignment="1">
      <alignment horizontal="center" vertical="center"/>
    </xf>
    <xf numFmtId="0" fontId="18" fillId="0" borderId="1" xfId="24" applyFont="1" applyFill="1" applyBorder="1" applyAlignment="1">
      <alignment horizontal="left" vertical="center" wrapText="1"/>
    </xf>
    <xf numFmtId="49" fontId="18" fillId="0" borderId="20" xfId="24" applyNumberFormat="1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left" wrapText="1"/>
    </xf>
    <xf numFmtId="0" fontId="18" fillId="0" borderId="2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/>
    </xf>
    <xf numFmtId="49" fontId="18" fillId="0" borderId="1" xfId="0" applyNumberFormat="1" applyFont="1" applyFill="1" applyBorder="1" applyAlignment="1">
      <alignment vertical="center" shrinkToFit="1"/>
    </xf>
    <xf numFmtId="0" fontId="18" fillId="0" borderId="1" xfId="0" applyFont="1" applyFill="1" applyBorder="1" applyAlignment="1">
      <alignment horizontal="left" vertical="top" wrapText="1"/>
    </xf>
    <xf numFmtId="0" fontId="18" fillId="26" borderId="1" xfId="0" applyFont="1" applyFill="1" applyBorder="1" applyAlignment="1">
      <alignment horizontal="left" vertical="top" wrapText="1"/>
    </xf>
    <xf numFmtId="0" fontId="18" fillId="26" borderId="1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0" fontId="18" fillId="0" borderId="1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top" wrapText="1"/>
    </xf>
    <xf numFmtId="0" fontId="48" fillId="26" borderId="0" xfId="24" applyFont="1" applyFill="1" applyBorder="1" applyAlignment="1">
      <alignment vertical="center"/>
    </xf>
    <xf numFmtId="0" fontId="50" fillId="0" borderId="0" xfId="24" applyFont="1" applyBorder="1" applyAlignment="1">
      <alignment vertical="center"/>
    </xf>
    <xf numFmtId="0" fontId="8" fillId="0" borderId="0" xfId="24" applyBorder="1" applyAlignment="1">
      <alignment vertical="center"/>
    </xf>
    <xf numFmtId="0" fontId="48" fillId="0" borderId="43" xfId="24" applyFont="1" applyFill="1" applyBorder="1" applyAlignment="1">
      <alignment horizontal="center" vertical="center" shrinkToFit="1"/>
    </xf>
    <xf numFmtId="0" fontId="53" fillId="0" borderId="43" xfId="0" applyFont="1" applyBorder="1" applyAlignment="1">
      <alignment horizontal="center" vertical="center" shrinkToFit="1"/>
    </xf>
    <xf numFmtId="0" fontId="45" fillId="26" borderId="22" xfId="24" applyNumberFormat="1" applyFont="1" applyFill="1" applyBorder="1" applyAlignment="1">
      <alignment horizontal="center" vertical="center" shrinkToFit="1"/>
    </xf>
    <xf numFmtId="0" fontId="8" fillId="0" borderId="22" xfId="24" applyBorder="1" applyAlignment="1">
      <alignment vertical="center" shrinkToFit="1"/>
    </xf>
    <xf numFmtId="0" fontId="77" fillId="0" borderId="20" xfId="0" applyFont="1" applyFill="1" applyBorder="1" applyAlignment="1">
      <alignment horizontal="center" vertical="center" shrinkToFit="1"/>
    </xf>
    <xf numFmtId="0" fontId="89" fillId="0" borderId="9" xfId="0" applyFont="1" applyFill="1" applyBorder="1" applyAlignment="1">
      <alignment horizontal="center" vertical="center" shrinkToFit="1"/>
    </xf>
    <xf numFmtId="0" fontId="48" fillId="26" borderId="43" xfId="24" applyFont="1" applyFill="1" applyBorder="1" applyAlignment="1">
      <alignment vertical="center"/>
    </xf>
    <xf numFmtId="0" fontId="50" fillId="0" borderId="43" xfId="24" applyFont="1" applyBorder="1" applyAlignment="1">
      <alignment vertical="center"/>
    </xf>
    <xf numFmtId="0" fontId="8" fillId="0" borderId="43" xfId="24" applyBorder="1" applyAlignment="1">
      <alignment vertical="center"/>
    </xf>
    <xf numFmtId="0" fontId="54" fillId="0" borderId="20" xfId="0" applyFont="1" applyFill="1" applyBorder="1" applyAlignment="1">
      <alignment horizontal="center" vertical="center" shrinkToFit="1"/>
    </xf>
    <xf numFmtId="0" fontId="76" fillId="0" borderId="21" xfId="0" applyFont="1" applyBorder="1" applyAlignment="1">
      <alignment horizontal="center" vertical="center" shrinkToFit="1"/>
    </xf>
    <xf numFmtId="0" fontId="57" fillId="0" borderId="2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/>
    <xf numFmtId="0" fontId="11" fillId="0" borderId="1" xfId="0" applyFont="1" applyFill="1" applyBorder="1" applyAlignment="1">
      <alignment horizontal="center" vertical="center" textRotation="255" shrinkToFit="1"/>
    </xf>
    <xf numFmtId="0" fontId="37" fillId="0" borderId="1" xfId="1" applyFont="1" applyFill="1" applyBorder="1" applyAlignment="1">
      <alignment horizontal="center" vertical="center" textRotation="255" shrinkToFit="1"/>
    </xf>
    <xf numFmtId="0" fontId="11" fillId="0" borderId="3" xfId="0" applyFont="1" applyFill="1" applyBorder="1" applyAlignment="1">
      <alignment horizontal="center" vertical="center" textRotation="255" shrinkToFit="1"/>
    </xf>
    <xf numFmtId="0" fontId="11" fillId="0" borderId="4" xfId="0" applyFont="1" applyFill="1" applyBorder="1" applyAlignment="1">
      <alignment horizontal="center" vertical="center" textRotation="255" shrinkToFit="1"/>
    </xf>
    <xf numFmtId="0" fontId="11" fillId="0" borderId="2" xfId="0" applyFont="1" applyFill="1" applyBorder="1" applyAlignment="1">
      <alignment horizontal="center" vertical="center" textRotation="255" shrinkToFit="1"/>
    </xf>
    <xf numFmtId="0" fontId="3" fillId="0" borderId="3" xfId="0" applyFont="1" applyFill="1" applyBorder="1" applyAlignment="1">
      <alignment horizontal="center" vertical="center" textRotation="255"/>
    </xf>
    <xf numFmtId="0" fontId="3" fillId="0" borderId="4" xfId="0" applyFont="1" applyFill="1" applyBorder="1" applyAlignment="1">
      <alignment horizontal="center" vertical="center" textRotation="255"/>
    </xf>
    <xf numFmtId="0" fontId="3" fillId="0" borderId="2" xfId="0" applyFont="1" applyFill="1" applyBorder="1" applyAlignment="1">
      <alignment horizontal="center" vertical="center" textRotation="255"/>
    </xf>
    <xf numFmtId="0" fontId="37" fillId="0" borderId="1" xfId="0" applyFont="1" applyFill="1" applyBorder="1" applyAlignment="1">
      <alignment horizontal="center" vertical="center" textRotation="255" shrinkToFit="1"/>
    </xf>
    <xf numFmtId="0" fontId="19" fillId="0" borderId="3" xfId="0" applyFont="1" applyFill="1" applyBorder="1" applyAlignment="1">
      <alignment horizontal="center" vertical="center" textRotation="255"/>
    </xf>
    <xf numFmtId="0" fontId="19" fillId="0" borderId="4" xfId="0" applyFont="1" applyFill="1" applyBorder="1" applyAlignment="1">
      <alignment horizontal="center" vertical="center" textRotation="255"/>
    </xf>
    <xf numFmtId="0" fontId="19" fillId="0" borderId="2" xfId="0" applyFont="1" applyFill="1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 shrinkToFit="1"/>
    </xf>
    <xf numFmtId="0" fontId="11" fillId="0" borderId="4" xfId="3" applyFont="1" applyFill="1" applyBorder="1" applyAlignment="1">
      <alignment horizontal="center" vertical="center" textRotation="255" shrinkToFit="1"/>
    </xf>
    <xf numFmtId="0" fontId="11" fillId="0" borderId="2" xfId="3" applyFont="1" applyFill="1" applyBorder="1" applyAlignment="1">
      <alignment horizontal="center" vertical="center" textRotation="255" shrinkToFit="1"/>
    </xf>
    <xf numFmtId="0" fontId="9" fillId="0" borderId="3" xfId="3" applyFont="1" applyFill="1" applyBorder="1" applyAlignment="1">
      <alignment horizontal="center" vertical="center" textRotation="255" shrinkToFit="1"/>
    </xf>
    <xf numFmtId="0" fontId="9" fillId="0" borderId="4" xfId="3" applyFont="1" applyFill="1" applyBorder="1" applyAlignment="1">
      <alignment horizontal="center" vertical="center" textRotation="255" shrinkToFit="1"/>
    </xf>
    <xf numFmtId="0" fontId="9" fillId="0" borderId="2" xfId="3" applyFont="1" applyFill="1" applyBorder="1" applyAlignment="1">
      <alignment horizontal="center" vertical="center" textRotation="255" shrinkToFit="1"/>
    </xf>
    <xf numFmtId="0" fontId="3" fillId="0" borderId="1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4" fillId="0" borderId="3" xfId="0" applyFont="1" applyFill="1" applyBorder="1" applyAlignment="1">
      <alignment horizontal="center" vertical="center" textRotation="255" shrinkToFit="1"/>
    </xf>
    <xf numFmtId="0" fontId="14" fillId="0" borderId="4" xfId="0" applyFont="1" applyFill="1" applyBorder="1" applyAlignment="1">
      <alignment horizontal="center" vertical="center" textRotation="255" shrinkToFit="1"/>
    </xf>
    <xf numFmtId="0" fontId="14" fillId="0" borderId="2" xfId="0" applyFont="1" applyFill="1" applyBorder="1" applyAlignment="1">
      <alignment horizontal="center" vertical="center" textRotation="255" shrinkToFit="1"/>
    </xf>
    <xf numFmtId="0" fontId="11" fillId="0" borderId="21" xfId="0" applyFont="1" applyFill="1" applyBorder="1" applyAlignment="1">
      <alignment horizontal="center" vertical="center" textRotation="255" shrinkToFit="1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3" fillId="2" borderId="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 shrinkToFit="1"/>
    </xf>
    <xf numFmtId="0" fontId="37" fillId="0" borderId="3" xfId="1" applyFont="1" applyFill="1" applyBorder="1" applyAlignment="1">
      <alignment horizontal="center" vertical="center" textRotation="255" shrinkToFit="1"/>
    </xf>
    <xf numFmtId="0" fontId="37" fillId="0" borderId="4" xfId="1" applyFont="1" applyFill="1" applyBorder="1" applyAlignment="1">
      <alignment horizontal="center" vertical="center" textRotation="255" shrinkToFit="1"/>
    </xf>
    <xf numFmtId="0" fontId="37" fillId="0" borderId="2" xfId="1" applyFont="1" applyFill="1" applyBorder="1" applyAlignment="1">
      <alignment horizontal="center" vertical="center" textRotation="255" shrinkToFit="1"/>
    </xf>
    <xf numFmtId="0" fontId="9" fillId="0" borderId="1" xfId="0" applyFont="1" applyFill="1" applyBorder="1" applyAlignment="1">
      <alignment horizontal="center" vertical="center" textRotation="255"/>
    </xf>
    <xf numFmtId="0" fontId="9" fillId="0" borderId="1" xfId="0" applyFont="1" applyFill="1" applyBorder="1" applyAlignment="1"/>
    <xf numFmtId="0" fontId="37" fillId="0" borderId="3" xfId="0" applyFont="1" applyFill="1" applyBorder="1" applyAlignment="1">
      <alignment horizontal="center" vertical="center" textRotation="255" shrinkToFit="1"/>
    </xf>
    <xf numFmtId="0" fontId="37" fillId="0" borderId="4" xfId="0" applyFont="1" applyFill="1" applyBorder="1" applyAlignment="1">
      <alignment horizontal="center" vertical="center" textRotation="255" shrinkToFit="1"/>
    </xf>
    <xf numFmtId="0" fontId="37" fillId="0" borderId="2" xfId="0" applyFont="1" applyFill="1" applyBorder="1" applyAlignment="1">
      <alignment horizontal="center" vertical="center" textRotation="255" shrinkToFit="1"/>
    </xf>
    <xf numFmtId="0" fontId="11" fillId="0" borderId="20" xfId="0" applyFont="1" applyFill="1" applyBorder="1" applyAlignment="1">
      <alignment horizontal="center" vertical="center" textRotation="255" shrinkToFit="1"/>
    </xf>
    <xf numFmtId="11" fontId="11" fillId="0" borderId="1" xfId="0" applyNumberFormat="1" applyFont="1" applyFill="1" applyBorder="1" applyAlignment="1">
      <alignment horizontal="center" vertical="center" textRotation="255" shrinkToFit="1"/>
    </xf>
    <xf numFmtId="0" fontId="88" fillId="0" borderId="3" xfId="1" applyFont="1" applyFill="1" applyBorder="1" applyAlignment="1">
      <alignment horizontal="center" vertical="center" textRotation="255" shrinkToFit="1"/>
    </xf>
    <xf numFmtId="0" fontId="88" fillId="0" borderId="4" xfId="1" applyFont="1" applyFill="1" applyBorder="1" applyAlignment="1">
      <alignment horizontal="center" vertical="center" textRotation="255" shrinkToFit="1"/>
    </xf>
    <xf numFmtId="0" fontId="88" fillId="0" borderId="2" xfId="1" applyFont="1" applyFill="1" applyBorder="1" applyAlignment="1">
      <alignment horizontal="center" vertical="center" textRotation="255" shrinkToFit="1"/>
    </xf>
    <xf numFmtId="0" fontId="9" fillId="0" borderId="20" xfId="0" applyFont="1" applyFill="1" applyBorder="1" applyAlignment="1">
      <alignment horizontal="center" vertical="center"/>
    </xf>
    <xf numFmtId="0" fontId="81" fillId="0" borderId="44" xfId="0" applyFont="1" applyFill="1" applyBorder="1" applyAlignment="1">
      <alignment vertical="center"/>
    </xf>
    <xf numFmtId="0" fontId="81" fillId="0" borderId="21" xfId="0" applyFont="1" applyFill="1" applyBorder="1" applyAlignment="1">
      <alignment vertical="center"/>
    </xf>
    <xf numFmtId="0" fontId="3" fillId="0" borderId="5" xfId="0" applyFont="1" applyFill="1" applyBorder="1" applyAlignment="1" applyProtection="1">
      <alignment horizontal="left" vertical="center"/>
      <protection hidden="1"/>
    </xf>
    <xf numFmtId="0" fontId="36" fillId="0" borderId="5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textRotation="255" shrinkToFit="1"/>
    </xf>
    <xf numFmtId="0" fontId="11" fillId="0" borderId="7" xfId="0" applyFont="1" applyFill="1" applyBorder="1" applyAlignment="1">
      <alignment horizontal="center" vertical="center" textRotation="255" shrinkToFit="1"/>
    </xf>
    <xf numFmtId="0" fontId="11" fillId="0" borderId="8" xfId="0" applyFont="1" applyFill="1" applyBorder="1" applyAlignment="1">
      <alignment horizontal="center" vertical="center" textRotation="255" shrinkToFit="1"/>
    </xf>
    <xf numFmtId="0" fontId="9" fillId="2" borderId="1" xfId="0" applyFont="1" applyFill="1" applyBorder="1" applyAlignment="1">
      <alignment vertical="center"/>
    </xf>
    <xf numFmtId="0" fontId="9" fillId="2" borderId="20" xfId="0" applyFont="1" applyFill="1" applyBorder="1" applyAlignment="1">
      <alignment vertical="center"/>
    </xf>
    <xf numFmtId="0" fontId="9" fillId="2" borderId="21" xfId="0" applyFont="1" applyFill="1" applyBorder="1" applyAlignment="1">
      <alignment vertical="center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37" fillId="0" borderId="21" xfId="1" applyFont="1" applyFill="1" applyBorder="1" applyAlignment="1">
      <alignment horizontal="center" vertical="center" textRotation="255" shrinkToFit="1"/>
    </xf>
    <xf numFmtId="0" fontId="88" fillId="0" borderId="3" xfId="0" applyFont="1" applyFill="1" applyBorder="1" applyAlignment="1">
      <alignment horizontal="center" vertical="center" textRotation="255" shrinkToFit="1"/>
    </xf>
    <xf numFmtId="0" fontId="88" fillId="0" borderId="4" xfId="0" applyFont="1" applyFill="1" applyBorder="1" applyAlignment="1">
      <alignment horizontal="center" vertical="center" textRotation="255" shrinkToFit="1"/>
    </xf>
    <xf numFmtId="0" fontId="88" fillId="0" borderId="2" xfId="0" applyFont="1" applyFill="1" applyBorder="1" applyAlignment="1">
      <alignment horizontal="center" vertical="center" textRotation="255" shrinkToFit="1"/>
    </xf>
    <xf numFmtId="0" fontId="86" fillId="0" borderId="3" xfId="0" applyFont="1" applyFill="1" applyBorder="1" applyAlignment="1">
      <alignment horizontal="center" vertical="center" textRotation="255" shrinkToFit="1"/>
    </xf>
    <xf numFmtId="0" fontId="86" fillId="0" borderId="4" xfId="0" applyFont="1" applyFill="1" applyBorder="1" applyAlignment="1">
      <alignment horizontal="center" vertical="center" textRotation="255" shrinkToFit="1"/>
    </xf>
    <xf numFmtId="0" fontId="86" fillId="0" borderId="8" xfId="0" applyFont="1" applyFill="1" applyBorder="1" applyAlignment="1">
      <alignment horizontal="center" vertical="center" textRotation="255" shrinkToFit="1"/>
    </xf>
  </cellXfs>
  <cellStyles count="51">
    <cellStyle name="20% - 輔色1 2" xfId="6"/>
    <cellStyle name="20% - 輔色2 2" xfId="7"/>
    <cellStyle name="20% - 輔色3 2" xfId="8"/>
    <cellStyle name="20% - 輔色4 2" xfId="9"/>
    <cellStyle name="20% - 輔色5 2" xfId="10"/>
    <cellStyle name="20% - 輔色6 2" xfId="11"/>
    <cellStyle name="40% - 輔色1 2" xfId="12"/>
    <cellStyle name="40% - 輔色2 2" xfId="13"/>
    <cellStyle name="40% - 輔色3 2" xfId="14"/>
    <cellStyle name="40% - 輔色4 2" xfId="15"/>
    <cellStyle name="40% - 輔色5 2" xfId="16"/>
    <cellStyle name="40% - 輔色6 2" xfId="17"/>
    <cellStyle name="60% - 輔色1 2" xfId="18"/>
    <cellStyle name="60% - 輔色2 2" xfId="19"/>
    <cellStyle name="60% - 輔色3 2" xfId="20"/>
    <cellStyle name="60% - 輔色4 2" xfId="21"/>
    <cellStyle name="60% - 輔色5 2" xfId="22"/>
    <cellStyle name="60% - 輔色6 2" xfId="23"/>
    <cellStyle name="一般" xfId="0" builtinId="0"/>
    <cellStyle name="一般 2" xfId="1"/>
    <cellStyle name="一般 2 2" xfId="24"/>
    <cellStyle name="一般 3" xfId="2"/>
    <cellStyle name="一般 4" xfId="3"/>
    <cellStyle name="一般 5" xfId="4"/>
    <cellStyle name="一般 6" xfId="5"/>
    <cellStyle name="中等 2" xfId="25"/>
    <cellStyle name="合計 2" xfId="26"/>
    <cellStyle name="好 2" xfId="27"/>
    <cellStyle name="好_里小11月-週菜單" xfId="28"/>
    <cellStyle name="計算方式 2" xfId="29"/>
    <cellStyle name="常规_Sheet1_5" xfId="30"/>
    <cellStyle name="連結的儲存格 2" xfId="31"/>
    <cellStyle name="備註 2" xfId="32"/>
    <cellStyle name="說明文字 2" xfId="33"/>
    <cellStyle name="輔色1 2" xfId="34"/>
    <cellStyle name="輔色2 2" xfId="35"/>
    <cellStyle name="輔色3 2" xfId="36"/>
    <cellStyle name="輔色4 2" xfId="37"/>
    <cellStyle name="輔色5 2" xfId="38"/>
    <cellStyle name="輔色6 2" xfId="39"/>
    <cellStyle name="標題 1 2" xfId="40"/>
    <cellStyle name="標題 2 2" xfId="41"/>
    <cellStyle name="標題 3 2" xfId="42"/>
    <cellStyle name="標題 4 2" xfId="43"/>
    <cellStyle name="標題 5" xfId="44"/>
    <cellStyle name="輸入 2" xfId="45"/>
    <cellStyle name="輸出 2" xfId="46"/>
    <cellStyle name="檢查儲存格 2" xfId="47"/>
    <cellStyle name="壞 2" xfId="48"/>
    <cellStyle name="壞_里小11月-週菜單" xfId="49"/>
    <cellStyle name="警告文字 2" xfId="50"/>
  </cellStyles>
  <dxfs count="4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0000FF"/>
      <color rgb="FF3333FF"/>
      <color rgb="FFFF00FF"/>
      <color rgb="FF0033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r1081/Desktop/&#20013;&#27491;&#22283;&#23567;&#33756;&#21934;/8.9&#26376;/&#20013;&#27491;8-9&#26376;&#24224;&#25035;-108.8.2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3631;&#26481;&#39640;&#20013;(&#20351;&#29992;ing)/&#33521;&#33593;&#30340;&#36039;&#26009;/&#23416;&#26657;/&#20449;&#32681;&#22283;&#23567;/109.10&#26376;&#33756;&#21934;&#29105;&#37327;&#20998;&#26512;-&#20449;&#3268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菜單"/>
      <sheetName val="食材"/>
      <sheetName val="工作表2"/>
      <sheetName val="月菜單"/>
      <sheetName val="工作表4"/>
      <sheetName val="一"/>
      <sheetName val="二"/>
      <sheetName val="三"/>
      <sheetName val="特殊石材"/>
      <sheetName val="四"/>
      <sheetName val="工作表1"/>
      <sheetName val="五"/>
      <sheetName val="工作表3"/>
      <sheetName val="工作表5"/>
      <sheetName val="六"/>
      <sheetName val="資料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特殊食材</v>
          </cell>
          <cell r="B1">
            <v>0</v>
          </cell>
          <cell r="C1">
            <v>0</v>
          </cell>
        </row>
        <row r="2">
          <cell r="A2" t="str">
            <v>名稱</v>
          </cell>
          <cell r="B2" t="str">
            <v>重量</v>
          </cell>
          <cell r="C2">
            <v>0</v>
          </cell>
        </row>
        <row r="3">
          <cell r="A3" t="str">
            <v>皮蛋(粒)</v>
          </cell>
          <cell r="B3">
            <v>55</v>
          </cell>
          <cell r="C3">
            <v>0</v>
          </cell>
        </row>
        <row r="4">
          <cell r="A4" t="str">
            <v>豆腐(非基改)-板</v>
          </cell>
          <cell r="B4">
            <v>6000</v>
          </cell>
          <cell r="C4">
            <v>0</v>
          </cell>
        </row>
        <row r="5">
          <cell r="A5">
            <v>0</v>
          </cell>
          <cell r="B5">
            <v>0</v>
          </cell>
          <cell r="C5">
            <v>0</v>
          </cell>
        </row>
        <row r="6">
          <cell r="A6">
            <v>0</v>
          </cell>
          <cell r="B6">
            <v>0</v>
          </cell>
          <cell r="C6">
            <v>0</v>
          </cell>
        </row>
        <row r="7">
          <cell r="A7">
            <v>0</v>
          </cell>
          <cell r="B7">
            <v>0</v>
          </cell>
          <cell r="C7">
            <v>0</v>
          </cell>
        </row>
        <row r="8">
          <cell r="A8">
            <v>0</v>
          </cell>
          <cell r="B8">
            <v>0</v>
          </cell>
          <cell r="C8">
            <v>0</v>
          </cell>
        </row>
        <row r="9">
          <cell r="A9">
            <v>0</v>
          </cell>
          <cell r="B9">
            <v>0</v>
          </cell>
          <cell r="C9">
            <v>0</v>
          </cell>
        </row>
        <row r="10">
          <cell r="A10">
            <v>0</v>
          </cell>
          <cell r="B10">
            <v>0</v>
          </cell>
          <cell r="C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0月菜單"/>
      <sheetName val="第一週"/>
      <sheetName val="第二週"/>
      <sheetName val="第三週"/>
      <sheetName val="第四週"/>
    </sheetNames>
    <sheetDataSet>
      <sheetData sheetId="0"/>
      <sheetData sheetId="1">
        <row r="40">
          <cell r="E40">
            <v>696.19071526983168</v>
          </cell>
        </row>
      </sheetData>
      <sheetData sheetId="2">
        <row r="40">
          <cell r="E40">
            <v>704.17199653007503</v>
          </cell>
        </row>
      </sheetData>
      <sheetData sheetId="3">
        <row r="37">
          <cell r="E37">
            <v>682.26875744342988</v>
          </cell>
        </row>
      </sheetData>
      <sheetData sheetId="4">
        <row r="37">
          <cell r="E37">
            <v>802.90832807914751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3"/>
  <sheetViews>
    <sheetView zoomScale="59" zoomScaleNormal="59" workbookViewId="0">
      <selection activeCell="F9" sqref="F9"/>
    </sheetView>
  </sheetViews>
  <sheetFormatPr defaultColWidth="8" defaultRowHeight="16.2"/>
  <cols>
    <col min="1" max="1" width="2.3984375" style="131" customWidth="1"/>
    <col min="2" max="2" width="7.8984375" style="145" customWidth="1"/>
    <col min="3" max="3" width="4.296875" style="131" customWidth="1"/>
    <col min="4" max="4" width="13.296875" style="143" customWidth="1"/>
    <col min="5" max="5" width="20.59765625" style="142" customWidth="1"/>
    <col min="6" max="6" width="19.09765625" style="142" customWidth="1"/>
    <col min="7" max="7" width="15.09765625" style="142" customWidth="1"/>
    <col min="8" max="8" width="22.09765625" style="142" customWidth="1"/>
    <col min="9" max="9" width="12.3984375" style="142" customWidth="1"/>
    <col min="10" max="10" width="11.8984375" style="143" hidden="1" customWidth="1"/>
    <col min="11" max="11" width="10.59765625" style="144" customWidth="1"/>
    <col min="12" max="12" width="22.09765625" style="131" customWidth="1"/>
    <col min="13" max="16384" width="8" style="131"/>
  </cols>
  <sheetData>
    <row r="1" spans="2:12" ht="38.25" customHeight="1" thickBot="1">
      <c r="B1" s="401" t="s">
        <v>110</v>
      </c>
      <c r="C1" s="402"/>
      <c r="D1" s="402"/>
      <c r="E1" s="402"/>
      <c r="F1" s="402"/>
      <c r="G1" s="402"/>
      <c r="H1" s="402"/>
      <c r="I1" s="402"/>
      <c r="J1" s="129"/>
      <c r="K1" s="130"/>
    </row>
    <row r="2" spans="2:12" ht="48" customHeight="1" thickBot="1">
      <c r="B2" s="146" t="s">
        <v>30</v>
      </c>
      <c r="C2" s="182" t="s">
        <v>31</v>
      </c>
      <c r="D2" s="147" t="s">
        <v>32</v>
      </c>
      <c r="E2" s="147" t="s">
        <v>33</v>
      </c>
      <c r="F2" s="147" t="s">
        <v>34</v>
      </c>
      <c r="G2" s="147" t="s">
        <v>35</v>
      </c>
      <c r="H2" s="147" t="s">
        <v>36</v>
      </c>
      <c r="I2" s="148" t="s">
        <v>37</v>
      </c>
      <c r="J2" s="149" t="s">
        <v>38</v>
      </c>
      <c r="K2" s="150" t="s">
        <v>39</v>
      </c>
    </row>
    <row r="3" spans="2:12" ht="38.25" hidden="1" customHeight="1">
      <c r="B3" s="151"/>
      <c r="C3" s="152"/>
      <c r="D3" s="153"/>
      <c r="E3" s="153"/>
      <c r="F3" s="153"/>
      <c r="G3" s="153"/>
      <c r="H3" s="153"/>
      <c r="I3" s="154"/>
      <c r="J3" s="155"/>
      <c r="K3" s="156">
        <f>[2]第一週!E40</f>
        <v>696.19071526983168</v>
      </c>
    </row>
    <row r="4" spans="2:12" ht="38.25" hidden="1" customHeight="1">
      <c r="B4" s="285"/>
      <c r="C4" s="162"/>
      <c r="D4" s="163"/>
      <c r="E4" s="163"/>
      <c r="F4" s="159"/>
      <c r="G4" s="159"/>
      <c r="H4" s="159"/>
      <c r="I4" s="159"/>
      <c r="J4" s="160"/>
      <c r="K4" s="161">
        <f>'0211'!L38</f>
        <v>450</v>
      </c>
    </row>
    <row r="5" spans="2:12" ht="38.25" hidden="1" customHeight="1">
      <c r="B5" s="157"/>
      <c r="C5" s="171"/>
      <c r="D5" s="301"/>
      <c r="E5" s="302"/>
      <c r="F5" s="163"/>
      <c r="G5" s="159"/>
      <c r="H5" s="158"/>
      <c r="I5" s="155"/>
      <c r="J5" s="155"/>
      <c r="K5" s="161">
        <f>'0211'!S38</f>
        <v>711.55597737308494</v>
      </c>
      <c r="L5" s="135"/>
    </row>
    <row r="6" spans="2:12" ht="38.25" hidden="1" customHeight="1">
      <c r="B6" s="157"/>
      <c r="C6" s="162"/>
      <c r="D6" s="163"/>
      <c r="E6" s="163"/>
      <c r="F6" s="163"/>
      <c r="G6" s="307"/>
      <c r="H6" s="163"/>
      <c r="I6" s="155"/>
      <c r="J6" s="163"/>
      <c r="K6" s="156">
        <f>'0211'!Z38</f>
        <v>759.20820898725697</v>
      </c>
    </row>
    <row r="7" spans="2:12" ht="38.25" customHeight="1" thickBot="1">
      <c r="B7" s="157" t="s">
        <v>111</v>
      </c>
      <c r="C7" s="166" t="s">
        <v>112</v>
      </c>
      <c r="D7" s="188" t="s">
        <v>123</v>
      </c>
      <c r="E7" s="163" t="s">
        <v>126</v>
      </c>
      <c r="F7" s="163" t="s">
        <v>128</v>
      </c>
      <c r="G7" s="322" t="s">
        <v>129</v>
      </c>
      <c r="H7" s="164" t="s">
        <v>144</v>
      </c>
      <c r="I7" s="163"/>
      <c r="J7" s="167"/>
      <c r="K7" s="168">
        <f>'0211'!AG38</f>
        <v>799.78036669213145</v>
      </c>
    </row>
    <row r="8" spans="2:12" ht="38.25" customHeight="1">
      <c r="B8" s="151" t="s">
        <v>113</v>
      </c>
      <c r="C8" s="152" t="s">
        <v>45</v>
      </c>
      <c r="D8" s="153" t="s">
        <v>68</v>
      </c>
      <c r="E8" s="153" t="s">
        <v>131</v>
      </c>
      <c r="F8" s="153" t="s">
        <v>132</v>
      </c>
      <c r="G8" s="153" t="s">
        <v>41</v>
      </c>
      <c r="H8" s="153" t="s">
        <v>146</v>
      </c>
      <c r="I8" s="154"/>
      <c r="J8" s="163"/>
      <c r="K8" s="169">
        <f>'0214-0218'!E38</f>
        <v>675.87972689075627</v>
      </c>
    </row>
    <row r="9" spans="2:12" ht="38.25" customHeight="1">
      <c r="B9" s="157" t="s">
        <v>114</v>
      </c>
      <c r="C9" s="162" t="s">
        <v>46</v>
      </c>
      <c r="D9" s="163" t="s">
        <v>42</v>
      </c>
      <c r="E9" s="158" t="s">
        <v>127</v>
      </c>
      <c r="F9" s="312" t="s">
        <v>295</v>
      </c>
      <c r="G9" s="159" t="s">
        <v>41</v>
      </c>
      <c r="H9" s="159" t="s">
        <v>143</v>
      </c>
      <c r="I9" s="155"/>
      <c r="J9" s="155"/>
      <c r="K9" s="170">
        <f>'0214-0218'!L38</f>
        <v>662.94697282696302</v>
      </c>
      <c r="L9" s="136"/>
    </row>
    <row r="10" spans="2:12" ht="38.25" customHeight="1">
      <c r="B10" s="157" t="s">
        <v>115</v>
      </c>
      <c r="C10" s="171" t="s">
        <v>47</v>
      </c>
      <c r="D10" s="408" t="s">
        <v>124</v>
      </c>
      <c r="E10" s="409"/>
      <c r="F10" s="163"/>
      <c r="G10" s="159" t="s">
        <v>40</v>
      </c>
      <c r="H10" s="159" t="s">
        <v>125</v>
      </c>
      <c r="I10" s="155" t="s">
        <v>109</v>
      </c>
      <c r="J10" s="172"/>
      <c r="K10" s="156">
        <f>'0214-0218'!S38</f>
        <v>724.54831932773106</v>
      </c>
    </row>
    <row r="11" spans="2:12" ht="38.25" customHeight="1">
      <c r="B11" s="157" t="s">
        <v>116</v>
      </c>
      <c r="C11" s="162" t="s">
        <v>48</v>
      </c>
      <c r="D11" s="163" t="s">
        <v>25</v>
      </c>
      <c r="E11" s="173" t="s">
        <v>71</v>
      </c>
      <c r="F11" s="163" t="s">
        <v>133</v>
      </c>
      <c r="G11" s="163" t="s">
        <v>43</v>
      </c>
      <c r="H11" s="163" t="s">
        <v>145</v>
      </c>
      <c r="I11" s="160"/>
      <c r="J11" s="160"/>
      <c r="K11" s="161">
        <f>'0214-0218'!Z38</f>
        <v>704.90832696715051</v>
      </c>
    </row>
    <row r="12" spans="2:12" ht="38.25" customHeight="1" thickBot="1">
      <c r="B12" s="165" t="s">
        <v>117</v>
      </c>
      <c r="C12" s="166" t="s">
        <v>49</v>
      </c>
      <c r="D12" s="188" t="s">
        <v>68</v>
      </c>
      <c r="E12" s="174" t="s">
        <v>136</v>
      </c>
      <c r="F12" s="174" t="s">
        <v>137</v>
      </c>
      <c r="G12" s="307" t="s">
        <v>51</v>
      </c>
      <c r="H12" s="174" t="s">
        <v>149</v>
      </c>
      <c r="I12" s="167"/>
      <c r="J12" s="167"/>
      <c r="K12" s="168">
        <f>'0214-0218'!AG38</f>
        <v>708.80344784972806</v>
      </c>
    </row>
    <row r="13" spans="2:12" ht="38.25" customHeight="1">
      <c r="B13" s="151" t="s">
        <v>118</v>
      </c>
      <c r="C13" s="152" t="s">
        <v>45</v>
      </c>
      <c r="D13" s="153" t="s">
        <v>68</v>
      </c>
      <c r="E13" s="153" t="s">
        <v>130</v>
      </c>
      <c r="F13" s="153" t="s">
        <v>135</v>
      </c>
      <c r="G13" s="153" t="s">
        <v>43</v>
      </c>
      <c r="H13" s="153" t="s">
        <v>148</v>
      </c>
      <c r="I13" s="176"/>
      <c r="J13" s="163"/>
      <c r="K13" s="169">
        <f>'0221-0225'!E38</f>
        <v>684.33919022154316</v>
      </c>
    </row>
    <row r="14" spans="2:12" ht="38.25" customHeight="1">
      <c r="B14" s="157" t="s">
        <v>119</v>
      </c>
      <c r="C14" s="162" t="s">
        <v>46</v>
      </c>
      <c r="D14" s="163" t="s">
        <v>42</v>
      </c>
      <c r="E14" s="163" t="s">
        <v>134</v>
      </c>
      <c r="F14" s="163" t="s">
        <v>142</v>
      </c>
      <c r="G14" s="163" t="s">
        <v>43</v>
      </c>
      <c r="H14" s="159" t="s">
        <v>151</v>
      </c>
      <c r="I14" s="163"/>
      <c r="J14" s="155"/>
      <c r="K14" s="170">
        <f>'0221-0225'!L38</f>
        <v>712.5</v>
      </c>
    </row>
    <row r="15" spans="2:12" ht="38.25" customHeight="1">
      <c r="B15" s="157" t="s">
        <v>120</v>
      </c>
      <c r="C15" s="171" t="s">
        <v>47</v>
      </c>
      <c r="D15" s="403" t="s">
        <v>297</v>
      </c>
      <c r="E15" s="404"/>
      <c r="F15" s="177" t="s">
        <v>138</v>
      </c>
      <c r="G15" s="163"/>
      <c r="H15" s="160" t="s">
        <v>243</v>
      </c>
      <c r="I15" s="160" t="s">
        <v>58</v>
      </c>
      <c r="J15" s="160"/>
      <c r="K15" s="156">
        <f>'0221-0225'!S38</f>
        <v>792.76739456028065</v>
      </c>
    </row>
    <row r="16" spans="2:12" ht="38.25" customHeight="1">
      <c r="B16" s="180" t="s">
        <v>121</v>
      </c>
      <c r="C16" s="162" t="s">
        <v>48</v>
      </c>
      <c r="D16" s="163" t="s">
        <v>25</v>
      </c>
      <c r="E16" s="163" t="s">
        <v>139</v>
      </c>
      <c r="F16" s="163" t="s">
        <v>140</v>
      </c>
      <c r="G16" s="163" t="s">
        <v>43</v>
      </c>
      <c r="H16" s="159" t="s">
        <v>147</v>
      </c>
      <c r="I16" s="175" t="s">
        <v>59</v>
      </c>
      <c r="J16" s="163"/>
      <c r="K16" s="156">
        <f>'0221-0225'!Z38</f>
        <v>799.81641520244455</v>
      </c>
    </row>
    <row r="17" spans="2:11" ht="38.25" customHeight="1" thickBot="1">
      <c r="B17" s="165" t="s">
        <v>122</v>
      </c>
      <c r="C17" s="166" t="s">
        <v>49</v>
      </c>
      <c r="D17" s="188" t="s">
        <v>68</v>
      </c>
      <c r="E17" s="174" t="s">
        <v>141</v>
      </c>
      <c r="F17" s="174" t="s">
        <v>152</v>
      </c>
      <c r="G17" s="307" t="s">
        <v>44</v>
      </c>
      <c r="H17" s="179" t="s">
        <v>150</v>
      </c>
      <c r="I17" s="167"/>
      <c r="J17" s="167"/>
      <c r="K17" s="168">
        <f>'0221-0225'!AG38</f>
        <v>783.50932075887113</v>
      </c>
    </row>
    <row r="18" spans="2:11" ht="38.25" hidden="1" customHeight="1">
      <c r="B18" s="151"/>
      <c r="C18" s="152" t="s">
        <v>45</v>
      </c>
      <c r="D18" s="153" t="s">
        <v>68</v>
      </c>
      <c r="E18" s="153"/>
      <c r="F18" s="153"/>
      <c r="G18" s="153" t="s">
        <v>43</v>
      </c>
      <c r="H18" s="153"/>
      <c r="I18" s="154"/>
      <c r="J18" s="155"/>
      <c r="K18" s="169" t="e">
        <f>#REF!</f>
        <v>#REF!</v>
      </c>
    </row>
    <row r="19" spans="2:11" ht="38.25" hidden="1" customHeight="1">
      <c r="B19" s="157"/>
      <c r="C19" s="162" t="s">
        <v>46</v>
      </c>
      <c r="D19" s="163" t="s">
        <v>42</v>
      </c>
      <c r="E19" s="163"/>
      <c r="F19" s="163"/>
      <c r="G19" s="159" t="s">
        <v>43</v>
      </c>
      <c r="H19" s="163"/>
      <c r="I19" s="160"/>
      <c r="J19" s="160"/>
      <c r="K19" s="170" t="e">
        <f>#REF!</f>
        <v>#REF!</v>
      </c>
    </row>
    <row r="20" spans="2:11" ht="38.25" hidden="1" customHeight="1">
      <c r="B20" s="180"/>
      <c r="C20" s="171" t="s">
        <v>47</v>
      </c>
      <c r="D20" s="408" t="s">
        <v>50</v>
      </c>
      <c r="E20" s="410"/>
      <c r="F20" s="163" t="s">
        <v>67</v>
      </c>
      <c r="G20" s="159"/>
      <c r="H20" s="163"/>
      <c r="I20" s="163" t="s">
        <v>58</v>
      </c>
      <c r="J20" s="160"/>
      <c r="K20" s="156" t="e">
        <f>#REF!</f>
        <v>#REF!</v>
      </c>
    </row>
    <row r="21" spans="2:11" ht="38.25" hidden="1" customHeight="1">
      <c r="B21" s="157"/>
      <c r="C21" s="162" t="s">
        <v>48</v>
      </c>
      <c r="D21" s="163" t="s">
        <v>25</v>
      </c>
      <c r="E21" s="163"/>
      <c r="F21" s="163"/>
      <c r="G21" s="163" t="s">
        <v>43</v>
      </c>
      <c r="H21" s="163"/>
      <c r="I21" s="163"/>
      <c r="J21" s="172"/>
      <c r="K21" s="156" t="e">
        <f>#REF!</f>
        <v>#REF!</v>
      </c>
    </row>
    <row r="22" spans="2:11" ht="38.25" hidden="1" customHeight="1" thickBot="1">
      <c r="B22" s="178"/>
      <c r="C22" s="166" t="s">
        <v>49</v>
      </c>
      <c r="D22" s="188" t="s">
        <v>68</v>
      </c>
      <c r="E22" s="174"/>
      <c r="F22" s="174"/>
      <c r="G22" s="181" t="s">
        <v>44</v>
      </c>
      <c r="H22" s="174"/>
      <c r="I22" s="167"/>
      <c r="J22" s="167"/>
      <c r="K22" s="168" t="e">
        <f>#REF!</f>
        <v>#REF!</v>
      </c>
    </row>
    <row r="23" spans="2:11" ht="36" hidden="1" customHeight="1">
      <c r="B23" s="185"/>
      <c r="C23" s="152" t="s">
        <v>45</v>
      </c>
      <c r="D23" s="153" t="s">
        <v>68</v>
      </c>
      <c r="E23" s="192"/>
      <c r="F23" s="295"/>
      <c r="G23" s="153" t="s">
        <v>40</v>
      </c>
      <c r="H23" s="192"/>
      <c r="I23" s="192"/>
      <c r="J23" s="186"/>
      <c r="K23" s="281" t="e">
        <f>#REF!</f>
        <v>#REF!</v>
      </c>
    </row>
    <row r="24" spans="2:11" ht="36" hidden="1" customHeight="1">
      <c r="B24" s="187"/>
      <c r="C24" s="162" t="s">
        <v>46</v>
      </c>
      <c r="D24" s="163" t="s">
        <v>25</v>
      </c>
      <c r="E24" s="194"/>
      <c r="F24" s="194"/>
      <c r="G24" s="159" t="s">
        <v>40</v>
      </c>
      <c r="H24" s="194"/>
      <c r="I24" s="194"/>
      <c r="J24" s="133"/>
      <c r="K24" s="282" t="e">
        <f>#REF!</f>
        <v>#REF!</v>
      </c>
    </row>
    <row r="25" spans="2:11" ht="36" hidden="1" customHeight="1">
      <c r="B25" s="132"/>
      <c r="C25" s="171" t="s">
        <v>47</v>
      </c>
      <c r="D25" s="408" t="s">
        <v>69</v>
      </c>
      <c r="E25" s="410"/>
      <c r="F25" s="191"/>
      <c r="G25" s="159" t="s">
        <v>40</v>
      </c>
      <c r="H25" s="191"/>
      <c r="I25" s="193" t="s">
        <v>58</v>
      </c>
      <c r="J25" s="134"/>
      <c r="K25" s="283" t="e">
        <f>#REF!</f>
        <v>#REF!</v>
      </c>
    </row>
    <row r="26" spans="2:11" ht="36" hidden="1" customHeight="1">
      <c r="B26" s="187"/>
      <c r="C26" s="162" t="s">
        <v>48</v>
      </c>
      <c r="D26" s="163" t="s">
        <v>25</v>
      </c>
      <c r="E26" s="193"/>
      <c r="F26" s="191"/>
      <c r="G26" s="163" t="s">
        <v>40</v>
      </c>
      <c r="H26" s="194"/>
      <c r="I26" s="193"/>
      <c r="J26" s="134"/>
      <c r="K26" s="284" t="e">
        <f>#REF!</f>
        <v>#REF!</v>
      </c>
    </row>
    <row r="27" spans="2:11" s="141" customFormat="1" ht="36" hidden="1" customHeight="1" thickBot="1">
      <c r="B27" s="137"/>
      <c r="C27" s="166" t="s">
        <v>49</v>
      </c>
      <c r="D27" s="138"/>
      <c r="E27" s="138"/>
      <c r="F27" s="138"/>
      <c r="G27" s="138"/>
      <c r="H27" s="138"/>
      <c r="I27" s="138"/>
      <c r="J27" s="139"/>
      <c r="K27" s="140" t="e">
        <f>#REF!</f>
        <v>#REF!</v>
      </c>
    </row>
    <row r="28" spans="2:11" ht="20.399999999999999" customHeight="1">
      <c r="B28" s="405"/>
      <c r="C28" s="406"/>
      <c r="D28" s="407"/>
      <c r="E28" s="407"/>
      <c r="F28" s="407"/>
      <c r="G28" s="407"/>
      <c r="H28" s="399" t="s">
        <v>29</v>
      </c>
      <c r="I28" s="400"/>
      <c r="J28" s="400"/>
      <c r="K28" s="400"/>
    </row>
    <row r="29" spans="2:11" ht="19.8">
      <c r="B29" s="396"/>
      <c r="C29" s="397"/>
      <c r="D29" s="398"/>
      <c r="E29" s="398"/>
      <c r="F29" s="398"/>
      <c r="G29" s="398"/>
    </row>
    <row r="30" spans="2:11" ht="19.8">
      <c r="B30" s="396"/>
      <c r="C30" s="397"/>
      <c r="D30" s="398"/>
      <c r="E30" s="398"/>
      <c r="F30" s="398"/>
      <c r="G30" s="398"/>
    </row>
    <row r="31" spans="2:11" ht="19.8">
      <c r="B31" s="396"/>
      <c r="C31" s="397"/>
      <c r="D31" s="398"/>
      <c r="E31" s="398"/>
      <c r="F31" s="398"/>
      <c r="G31" s="398"/>
    </row>
    <row r="32" spans="2:11" ht="19.8">
      <c r="B32" s="396"/>
      <c r="C32" s="397"/>
      <c r="D32" s="398"/>
      <c r="E32" s="398"/>
      <c r="F32" s="398"/>
      <c r="G32" s="398"/>
    </row>
    <row r="33" spans="2:7" ht="19.8">
      <c r="B33" s="396"/>
      <c r="C33" s="397"/>
      <c r="D33" s="398"/>
      <c r="E33" s="398"/>
      <c r="F33" s="398"/>
      <c r="G33" s="398"/>
    </row>
  </sheetData>
  <mergeCells count="12">
    <mergeCell ref="B31:G31"/>
    <mergeCell ref="B32:G32"/>
    <mergeCell ref="B33:G33"/>
    <mergeCell ref="H28:K28"/>
    <mergeCell ref="B1:I1"/>
    <mergeCell ref="D15:E15"/>
    <mergeCell ref="B28:G28"/>
    <mergeCell ref="B29:G29"/>
    <mergeCell ref="B30:G30"/>
    <mergeCell ref="D10:E10"/>
    <mergeCell ref="D20:E20"/>
    <mergeCell ref="D25:E25"/>
  </mergeCells>
  <phoneticPr fontId="10" type="noConversion"/>
  <printOptions horizontalCentered="1" verticalCentered="1"/>
  <pageMargins left="7.874015748031496E-2" right="7.874015748031496E-2" top="7.874015748031496E-2" bottom="7.874015748031496E-2" header="0" footer="0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42"/>
  <sheetViews>
    <sheetView zoomScale="80" zoomScaleNormal="80" workbookViewId="0">
      <selection activeCell="AK7" sqref="AK7"/>
    </sheetView>
  </sheetViews>
  <sheetFormatPr defaultRowHeight="13.8"/>
  <cols>
    <col min="1" max="1" width="4.59765625" customWidth="1"/>
    <col min="2" max="2" width="5.69921875" customWidth="1"/>
    <col min="3" max="3" width="10" customWidth="1"/>
    <col min="4" max="5" width="7.3984375" customWidth="1"/>
    <col min="6" max="8" width="4.59765625" style="258" hidden="1" customWidth="1"/>
    <col min="9" max="9" width="5.69921875" customWidth="1"/>
    <col min="10" max="10" width="10.09765625" customWidth="1"/>
    <col min="11" max="12" width="7.3984375" customWidth="1"/>
    <col min="13" max="15" width="4.59765625" style="258" hidden="1" customWidth="1"/>
    <col min="16" max="16" width="5.69921875" customWidth="1"/>
    <col min="17" max="17" width="10.3984375" customWidth="1"/>
    <col min="18" max="18" width="7.09765625" customWidth="1"/>
    <col min="19" max="19" width="7.3984375" customWidth="1"/>
    <col min="20" max="22" width="4.59765625" style="226" hidden="1" customWidth="1"/>
    <col min="23" max="23" width="5.69921875" customWidth="1"/>
    <col min="24" max="24" width="10.09765625" customWidth="1"/>
    <col min="25" max="25" width="7.69921875" customWidth="1"/>
    <col min="26" max="26" width="8.09765625" customWidth="1"/>
    <col min="27" max="29" width="4.59765625" style="226" hidden="1" customWidth="1"/>
    <col min="30" max="30" width="5.8984375" customWidth="1"/>
    <col min="31" max="31" width="10" customWidth="1"/>
    <col min="32" max="32" width="7.3984375" customWidth="1"/>
    <col min="33" max="33" width="7.59765625" customWidth="1"/>
    <col min="34" max="36" width="4.59765625" style="226" hidden="1" customWidth="1"/>
  </cols>
  <sheetData>
    <row r="1" spans="1:47" ht="24.6">
      <c r="A1" s="442" t="s">
        <v>271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/>
      <c r="AI1"/>
      <c r="AJ1"/>
    </row>
    <row r="2" spans="1:47" s="52" customFormat="1" ht="24" customHeight="1">
      <c r="A2" s="444" t="s">
        <v>23</v>
      </c>
      <c r="B2" s="444"/>
      <c r="C2" s="274" t="s">
        <v>167</v>
      </c>
      <c r="D2" s="275"/>
      <c r="E2" s="275"/>
      <c r="F2" s="275"/>
      <c r="G2" s="275"/>
      <c r="H2" s="275"/>
      <c r="I2" s="275"/>
      <c r="J2" s="275"/>
      <c r="K2" s="275"/>
      <c r="L2" s="275"/>
      <c r="M2" s="202"/>
      <c r="N2" s="202"/>
      <c r="O2" s="202"/>
      <c r="P2" s="72"/>
      <c r="Q2" s="72"/>
      <c r="R2" s="45"/>
      <c r="S2" s="72"/>
      <c r="T2" s="202"/>
      <c r="U2" s="202"/>
      <c r="V2" s="202"/>
      <c r="W2" s="72"/>
      <c r="X2" s="72" t="s">
        <v>22</v>
      </c>
      <c r="Y2" s="73"/>
      <c r="Z2" s="72"/>
      <c r="AA2" s="202"/>
      <c r="AB2" s="202"/>
      <c r="AC2" s="202"/>
      <c r="AD2" s="73"/>
      <c r="AE2" s="73"/>
      <c r="AF2" s="72"/>
      <c r="AG2" s="73"/>
      <c r="AH2" s="202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  <c r="AT2" s="445"/>
      <c r="AU2" s="445"/>
    </row>
    <row r="3" spans="1:47" ht="16.2">
      <c r="A3" s="70" t="s">
        <v>0</v>
      </c>
      <c r="B3" s="446" t="s">
        <v>52</v>
      </c>
      <c r="C3" s="412"/>
      <c r="D3" s="412"/>
      <c r="E3" s="412"/>
      <c r="F3" s="233"/>
      <c r="G3" s="234"/>
      <c r="H3" s="234"/>
      <c r="I3" s="446" t="s">
        <v>72</v>
      </c>
      <c r="J3" s="412"/>
      <c r="K3" s="412"/>
      <c r="L3" s="412"/>
      <c r="M3" s="233"/>
      <c r="N3" s="234"/>
      <c r="O3" s="234"/>
      <c r="P3" s="446" t="s">
        <v>264</v>
      </c>
      <c r="Q3" s="412"/>
      <c r="R3" s="412"/>
      <c r="S3" s="412"/>
      <c r="T3" s="203"/>
      <c r="U3" s="204"/>
      <c r="V3" s="204"/>
      <c r="W3" s="446" t="s">
        <v>265</v>
      </c>
      <c r="X3" s="412"/>
      <c r="Y3" s="412"/>
      <c r="Z3" s="412"/>
      <c r="AA3" s="203"/>
      <c r="AB3" s="204"/>
      <c r="AC3" s="204"/>
      <c r="AD3" s="446" t="s">
        <v>263</v>
      </c>
      <c r="AE3" s="412"/>
      <c r="AF3" s="412"/>
      <c r="AG3" s="412"/>
      <c r="AH3" s="203"/>
      <c r="AI3" s="204"/>
      <c r="AJ3" s="204"/>
      <c r="AK3" s="128"/>
    </row>
    <row r="4" spans="1:47" ht="16.2">
      <c r="A4" s="70" t="s">
        <v>3</v>
      </c>
      <c r="B4" s="1"/>
      <c r="C4" s="70" t="s">
        <v>5</v>
      </c>
      <c r="D4" s="2" t="s">
        <v>6</v>
      </c>
      <c r="E4" s="1" t="s">
        <v>7</v>
      </c>
      <c r="F4" s="235" t="s">
        <v>54</v>
      </c>
      <c r="G4" s="235" t="s">
        <v>55</v>
      </c>
      <c r="H4" s="235" t="s">
        <v>56</v>
      </c>
      <c r="I4" s="1"/>
      <c r="J4" s="189" t="s">
        <v>5</v>
      </c>
      <c r="K4" s="2" t="s">
        <v>6</v>
      </c>
      <c r="L4" s="1" t="s">
        <v>7</v>
      </c>
      <c r="M4" s="235" t="s">
        <v>54</v>
      </c>
      <c r="N4" s="235" t="s">
        <v>55</v>
      </c>
      <c r="O4" s="235" t="s">
        <v>56</v>
      </c>
      <c r="P4" s="1" t="s">
        <v>4</v>
      </c>
      <c r="Q4" s="70" t="s">
        <v>5</v>
      </c>
      <c r="R4" s="2" t="s">
        <v>6</v>
      </c>
      <c r="S4" s="1" t="s">
        <v>7</v>
      </c>
      <c r="T4" s="201" t="s">
        <v>54</v>
      </c>
      <c r="U4" s="201" t="s">
        <v>55</v>
      </c>
      <c r="V4" s="201" t="s">
        <v>56</v>
      </c>
      <c r="W4" s="1" t="s">
        <v>4</v>
      </c>
      <c r="X4" s="70" t="s">
        <v>5</v>
      </c>
      <c r="Y4" s="2" t="s">
        <v>6</v>
      </c>
      <c r="Z4" s="1" t="s">
        <v>7</v>
      </c>
      <c r="AA4" s="201" t="s">
        <v>54</v>
      </c>
      <c r="AB4" s="201" t="s">
        <v>55</v>
      </c>
      <c r="AC4" s="201" t="s">
        <v>56</v>
      </c>
      <c r="AD4" s="1" t="s">
        <v>4</v>
      </c>
      <c r="AE4" s="70" t="s">
        <v>5</v>
      </c>
      <c r="AF4" s="2" t="s">
        <v>6</v>
      </c>
      <c r="AG4" s="1" t="s">
        <v>7</v>
      </c>
      <c r="AH4" s="201" t="s">
        <v>54</v>
      </c>
      <c r="AI4" s="201" t="s">
        <v>55</v>
      </c>
      <c r="AJ4" s="230" t="s">
        <v>56</v>
      </c>
      <c r="AK4" s="128"/>
    </row>
    <row r="5" spans="1:47" ht="17.100000000000001" customHeight="1">
      <c r="A5" s="411" t="s">
        <v>1</v>
      </c>
      <c r="B5" s="418" t="s">
        <v>60</v>
      </c>
      <c r="C5" s="79" t="s">
        <v>24</v>
      </c>
      <c r="D5" s="77"/>
      <c r="E5" s="59"/>
      <c r="F5" s="236">
        <v>4.5</v>
      </c>
      <c r="G5" s="237"/>
      <c r="H5" s="237"/>
      <c r="I5" s="418" t="s">
        <v>25</v>
      </c>
      <c r="J5" s="53" t="s">
        <v>24</v>
      </c>
      <c r="K5" s="41"/>
      <c r="L5" s="41"/>
      <c r="M5" s="236">
        <v>4.5</v>
      </c>
      <c r="N5" s="237"/>
      <c r="O5" s="237"/>
      <c r="P5" s="422"/>
      <c r="Q5" s="53"/>
      <c r="R5" s="41"/>
      <c r="S5" s="41"/>
      <c r="T5" s="205">
        <v>4.5</v>
      </c>
      <c r="U5" s="206"/>
      <c r="V5" s="206"/>
      <c r="W5" s="422">
        <f>'2月菜單'!D6</f>
        <v>0</v>
      </c>
      <c r="X5" s="53" t="s">
        <v>24</v>
      </c>
      <c r="Y5" s="41"/>
      <c r="Z5" s="41"/>
      <c r="AA5" s="236">
        <v>4.5</v>
      </c>
      <c r="AB5" s="206"/>
      <c r="AC5" s="206"/>
      <c r="AD5" s="418" t="str">
        <f>'2月菜單'!D7</f>
        <v>白米飯</v>
      </c>
      <c r="AE5" s="79" t="s">
        <v>24</v>
      </c>
      <c r="AF5" s="200">
        <f t="shared" ref="AF5" si="0">AG5/707*1000</f>
        <v>70.721357850070717</v>
      </c>
      <c r="AG5" s="41">
        <v>50</v>
      </c>
      <c r="AH5" s="236">
        <v>4.5</v>
      </c>
      <c r="AI5" s="206"/>
      <c r="AJ5" s="206"/>
      <c r="AK5" s="183"/>
    </row>
    <row r="6" spans="1:47" ht="17.100000000000001" customHeight="1">
      <c r="A6" s="411"/>
      <c r="B6" s="419"/>
      <c r="C6" s="79"/>
      <c r="D6" s="77"/>
      <c r="E6" s="59"/>
      <c r="F6" s="236"/>
      <c r="G6" s="236"/>
      <c r="H6" s="238"/>
      <c r="I6" s="419"/>
      <c r="J6" s="80" t="s">
        <v>26</v>
      </c>
      <c r="K6" s="41"/>
      <c r="L6" s="41"/>
      <c r="M6" s="236"/>
      <c r="N6" s="236"/>
      <c r="O6" s="238"/>
      <c r="P6" s="423"/>
      <c r="Q6" s="80"/>
      <c r="R6" s="41"/>
      <c r="S6" s="41"/>
      <c r="T6" s="205"/>
      <c r="U6" s="208">
        <f>R6/35</f>
        <v>0</v>
      </c>
      <c r="V6" s="207"/>
      <c r="W6" s="423"/>
      <c r="X6" s="80"/>
      <c r="Y6" s="41"/>
      <c r="Z6" s="41"/>
      <c r="AA6" s="205"/>
      <c r="AB6" s="205"/>
      <c r="AC6" s="207"/>
      <c r="AD6" s="419"/>
      <c r="AE6" s="79"/>
      <c r="AF6" s="77"/>
      <c r="AG6" s="41"/>
      <c r="AH6" s="205"/>
      <c r="AI6" s="205"/>
      <c r="AJ6" s="206"/>
      <c r="AK6" s="183"/>
    </row>
    <row r="7" spans="1:47" ht="17.100000000000001" customHeight="1">
      <c r="A7" s="411"/>
      <c r="B7" s="420"/>
      <c r="C7" s="50"/>
      <c r="D7" s="77"/>
      <c r="E7" s="59"/>
      <c r="F7" s="236"/>
      <c r="G7" s="238"/>
      <c r="H7" s="238"/>
      <c r="I7" s="420"/>
      <c r="J7" s="80"/>
      <c r="K7" s="41"/>
      <c r="L7" s="41"/>
      <c r="M7" s="236"/>
      <c r="N7" s="238"/>
      <c r="O7" s="238"/>
      <c r="P7" s="424"/>
      <c r="Q7" s="71"/>
      <c r="R7" s="86"/>
      <c r="S7" s="41"/>
      <c r="T7" s="205"/>
      <c r="U7" s="208">
        <f>R7/50</f>
        <v>0</v>
      </c>
      <c r="V7" s="207"/>
      <c r="W7" s="424"/>
      <c r="X7" s="71"/>
      <c r="Y7" s="86"/>
      <c r="Z7" s="41"/>
      <c r="AA7" s="205"/>
      <c r="AB7" s="207"/>
      <c r="AC7" s="207"/>
      <c r="AD7" s="420"/>
      <c r="AE7" s="50"/>
      <c r="AF7" s="77"/>
      <c r="AG7" s="41"/>
      <c r="AH7" s="205"/>
      <c r="AI7" s="207"/>
      <c r="AJ7" s="206"/>
      <c r="AK7" s="183"/>
    </row>
    <row r="8" spans="1:47" ht="17.100000000000001" customHeight="1">
      <c r="A8" s="411" t="s">
        <v>8</v>
      </c>
      <c r="B8" s="428"/>
      <c r="C8" s="87"/>
      <c r="D8" s="88"/>
      <c r="E8" s="85"/>
      <c r="F8" s="236"/>
      <c r="G8" s="239">
        <f>D8/40*0.85</f>
        <v>0</v>
      </c>
      <c r="H8" s="239"/>
      <c r="I8" s="425">
        <f>'2月菜單'!E4</f>
        <v>0</v>
      </c>
      <c r="J8" s="54"/>
      <c r="K8" s="289"/>
      <c r="L8" s="91"/>
      <c r="M8" s="236"/>
      <c r="N8" s="239">
        <f>K8/35</f>
        <v>0</v>
      </c>
      <c r="O8" s="239"/>
      <c r="P8" s="421">
        <f>'2月菜單'!E5</f>
        <v>0</v>
      </c>
      <c r="Q8" s="324" t="s">
        <v>73</v>
      </c>
      <c r="R8" s="325">
        <f>S8/687*1000</f>
        <v>77.147016011644837</v>
      </c>
      <c r="S8" s="326">
        <v>53</v>
      </c>
      <c r="T8" s="225"/>
      <c r="U8" s="208">
        <f>R8/40*0.8</f>
        <v>1.5429403202328968</v>
      </c>
      <c r="V8" s="210"/>
      <c r="W8" s="421">
        <f>'2月菜單'!E6</f>
        <v>0</v>
      </c>
      <c r="X8" s="324" t="s">
        <v>53</v>
      </c>
      <c r="Y8" s="325">
        <f t="shared" ref="Y8:Y9" si="1">Z8/707*1000</f>
        <v>72.135785007072144</v>
      </c>
      <c r="Z8" s="326">
        <v>51</v>
      </c>
      <c r="AA8" s="205"/>
      <c r="AB8" s="208">
        <f>Y8/35</f>
        <v>2.06102242877349</v>
      </c>
      <c r="AC8" s="208"/>
      <c r="AD8" s="421" t="str">
        <f>'2月菜單'!E7</f>
        <v>回鍋肉片</v>
      </c>
      <c r="AE8" s="56" t="s">
        <v>153</v>
      </c>
      <c r="AF8" s="200">
        <f>AG8/680*1000</f>
        <v>75</v>
      </c>
      <c r="AG8" s="41">
        <v>51</v>
      </c>
      <c r="AH8" s="205"/>
      <c r="AI8" s="208">
        <f>AF8/35</f>
        <v>2.1428571428571428</v>
      </c>
      <c r="AJ8" s="208"/>
      <c r="AK8" s="183"/>
    </row>
    <row r="9" spans="1:47" ht="17.100000000000001" customHeight="1">
      <c r="A9" s="412"/>
      <c r="B9" s="429"/>
      <c r="C9" s="84"/>
      <c r="D9" s="88"/>
      <c r="E9" s="85"/>
      <c r="F9" s="239">
        <f>D9/85</f>
        <v>0</v>
      </c>
      <c r="G9" s="240"/>
      <c r="H9" s="241"/>
      <c r="I9" s="426"/>
      <c r="J9" s="55"/>
      <c r="K9" s="289"/>
      <c r="L9" s="92"/>
      <c r="M9" s="239"/>
      <c r="N9" s="239">
        <f>K9/35</f>
        <v>0</v>
      </c>
      <c r="O9" s="241"/>
      <c r="P9" s="421"/>
      <c r="Q9" s="324" t="s">
        <v>74</v>
      </c>
      <c r="R9" s="325">
        <f t="shared" ref="R9:R10" si="2">S9/687*1000</f>
        <v>8.7336244541484707</v>
      </c>
      <c r="S9" s="327">
        <v>6</v>
      </c>
      <c r="T9" s="239">
        <f>R9/35</f>
        <v>0.24953212726138488</v>
      </c>
      <c r="U9" s="239"/>
      <c r="V9" s="210"/>
      <c r="W9" s="421"/>
      <c r="X9" s="324" t="s">
        <v>88</v>
      </c>
      <c r="Y9" s="325">
        <f t="shared" si="1"/>
        <v>21.216407355021218</v>
      </c>
      <c r="Z9" s="327">
        <v>15</v>
      </c>
      <c r="AA9" s="205"/>
      <c r="AB9" s="208"/>
      <c r="AC9" s="241">
        <f t="shared" ref="AC9" si="3">Y9/100</f>
        <v>0.21216407355021219</v>
      </c>
      <c r="AD9" s="421"/>
      <c r="AE9" s="197" t="s">
        <v>154</v>
      </c>
      <c r="AF9" s="200">
        <f t="shared" ref="AF9:AF10" si="4">AG9/680*1000</f>
        <v>26.470588235294116</v>
      </c>
      <c r="AG9" s="41">
        <v>18</v>
      </c>
      <c r="AH9" s="239"/>
      <c r="AI9" s="209"/>
      <c r="AJ9" s="306">
        <f t="shared" ref="AJ9:AJ10" si="5">AF9/100</f>
        <v>0.26470588235294118</v>
      </c>
      <c r="AK9" s="183"/>
    </row>
    <row r="10" spans="1:47" ht="17.100000000000001" customHeight="1">
      <c r="A10" s="412"/>
      <c r="B10" s="429"/>
      <c r="C10" s="84"/>
      <c r="D10" s="88"/>
      <c r="E10" s="85"/>
      <c r="F10" s="236"/>
      <c r="G10" s="240"/>
      <c r="H10" s="241">
        <f>D10/100</f>
        <v>0</v>
      </c>
      <c r="I10" s="426"/>
      <c r="J10" s="56"/>
      <c r="K10" s="289"/>
      <c r="L10" s="92"/>
      <c r="M10" s="236"/>
      <c r="N10" s="240"/>
      <c r="O10" s="241"/>
      <c r="P10" s="421"/>
      <c r="Q10" s="324" t="s">
        <v>75</v>
      </c>
      <c r="R10" s="325">
        <f t="shared" si="2"/>
        <v>0.72780203784570596</v>
      </c>
      <c r="S10" s="327">
        <v>0.5</v>
      </c>
      <c r="T10" s="205"/>
      <c r="U10" s="209"/>
      <c r="V10" s="210"/>
      <c r="W10" s="421"/>
      <c r="X10" s="324" t="s">
        <v>89</v>
      </c>
      <c r="Y10" s="325" t="s">
        <v>105</v>
      </c>
      <c r="Z10" s="327" t="s">
        <v>90</v>
      </c>
      <c r="AA10" s="205"/>
      <c r="AB10" s="209"/>
      <c r="AC10" s="210"/>
      <c r="AD10" s="421"/>
      <c r="AE10" s="121" t="s">
        <v>155</v>
      </c>
      <c r="AF10" s="200">
        <f t="shared" si="4"/>
        <v>7.3529411764705879</v>
      </c>
      <c r="AG10" s="47">
        <v>5</v>
      </c>
      <c r="AH10" s="205"/>
      <c r="AI10" s="209"/>
      <c r="AJ10" s="306">
        <f t="shared" si="5"/>
        <v>7.3529411764705885E-2</v>
      </c>
      <c r="AK10" s="183"/>
    </row>
    <row r="11" spans="1:47" ht="17.100000000000001" customHeight="1">
      <c r="A11" s="412"/>
      <c r="B11" s="429"/>
      <c r="C11" s="54"/>
      <c r="D11" s="88"/>
      <c r="E11" s="91"/>
      <c r="F11" s="236"/>
      <c r="G11" s="239"/>
      <c r="H11" s="241"/>
      <c r="I11" s="426"/>
      <c r="J11" s="54"/>
      <c r="K11" s="29"/>
      <c r="L11" s="294"/>
      <c r="M11" s="236"/>
      <c r="N11" s="239"/>
      <c r="O11" s="241"/>
      <c r="P11" s="421"/>
      <c r="Q11" s="324" t="s">
        <v>76</v>
      </c>
      <c r="R11" s="328" t="s">
        <v>105</v>
      </c>
      <c r="S11" s="327" t="s">
        <v>79</v>
      </c>
      <c r="T11" s="205"/>
      <c r="U11" s="209"/>
      <c r="V11" s="210"/>
      <c r="W11" s="421"/>
      <c r="X11" s="324"/>
      <c r="Y11" s="328"/>
      <c r="Z11" s="327"/>
      <c r="AA11" s="205"/>
      <c r="AB11" s="208"/>
      <c r="AC11" s="210"/>
      <c r="AD11" s="421"/>
      <c r="AE11" s="197" t="s">
        <v>156</v>
      </c>
      <c r="AF11" s="200" t="s">
        <v>163</v>
      </c>
      <c r="AG11" s="41">
        <v>0.6</v>
      </c>
      <c r="AH11" s="205"/>
      <c r="AI11" s="208"/>
      <c r="AJ11" s="231"/>
      <c r="AK11" s="183"/>
    </row>
    <row r="12" spans="1:47" ht="17.100000000000001" customHeight="1">
      <c r="A12" s="412"/>
      <c r="B12" s="429"/>
      <c r="C12" s="110"/>
      <c r="D12" s="88"/>
      <c r="E12" s="91"/>
      <c r="F12" s="236"/>
      <c r="G12" s="240"/>
      <c r="H12" s="239"/>
      <c r="I12" s="426"/>
      <c r="J12" s="55"/>
      <c r="K12" s="290"/>
      <c r="L12" s="195"/>
      <c r="M12" s="236"/>
      <c r="N12" s="240"/>
      <c r="O12" s="239"/>
      <c r="P12" s="421"/>
      <c r="Q12" s="329" t="s">
        <v>77</v>
      </c>
      <c r="R12" s="330" t="s">
        <v>105</v>
      </c>
      <c r="S12" s="330" t="s">
        <v>79</v>
      </c>
      <c r="T12" s="205"/>
      <c r="U12" s="209"/>
      <c r="V12" s="208"/>
      <c r="W12" s="421"/>
      <c r="X12" s="329"/>
      <c r="Y12" s="330"/>
      <c r="Z12" s="330"/>
      <c r="AA12" s="205"/>
      <c r="AB12" s="209"/>
      <c r="AC12" s="208"/>
      <c r="AD12" s="421"/>
      <c r="AE12" s="197" t="s">
        <v>219</v>
      </c>
      <c r="AF12" s="48" t="s">
        <v>163</v>
      </c>
      <c r="AG12" s="41" t="s">
        <v>220</v>
      </c>
      <c r="AH12" s="205"/>
      <c r="AI12" s="209"/>
      <c r="AJ12" s="208"/>
      <c r="AK12" s="183"/>
    </row>
    <row r="13" spans="1:47" ht="17.100000000000001" customHeight="1">
      <c r="A13" s="412"/>
      <c r="B13" s="429"/>
      <c r="C13" s="118"/>
      <c r="D13" s="77"/>
      <c r="E13" s="59"/>
      <c r="F13" s="236"/>
      <c r="G13" s="236"/>
      <c r="H13" s="239"/>
      <c r="I13" s="426"/>
      <c r="J13" s="28"/>
      <c r="K13" s="29"/>
      <c r="L13" s="41"/>
      <c r="M13" s="236"/>
      <c r="N13" s="236"/>
      <c r="O13" s="239"/>
      <c r="P13" s="421"/>
      <c r="Q13" s="329" t="s">
        <v>78</v>
      </c>
      <c r="R13" s="330" t="s">
        <v>105</v>
      </c>
      <c r="S13" s="330" t="s">
        <v>79</v>
      </c>
      <c r="T13" s="205"/>
      <c r="U13" s="205"/>
      <c r="V13" s="208"/>
      <c r="W13" s="421"/>
      <c r="X13" s="331"/>
      <c r="Y13" s="330"/>
      <c r="Z13" s="330"/>
      <c r="AA13" s="205"/>
      <c r="AB13" s="205"/>
      <c r="AC13" s="208"/>
      <c r="AD13" s="421"/>
      <c r="AE13" s="46"/>
      <c r="AF13" s="46"/>
      <c r="AG13" s="41"/>
      <c r="AH13" s="205"/>
      <c r="AI13" s="205"/>
      <c r="AJ13" s="208"/>
      <c r="AK13" s="183"/>
    </row>
    <row r="14" spans="1:47" ht="17.100000000000001" customHeight="1">
      <c r="A14" s="412"/>
      <c r="B14" s="429"/>
      <c r="C14" s="118"/>
      <c r="D14" s="77"/>
      <c r="E14" s="59"/>
      <c r="F14" s="236"/>
      <c r="G14" s="242"/>
      <c r="H14" s="239"/>
      <c r="I14" s="426"/>
      <c r="J14" s="28"/>
      <c r="K14" s="29"/>
      <c r="L14" s="41"/>
      <c r="M14" s="236"/>
      <c r="N14" s="242"/>
      <c r="O14" s="239"/>
      <c r="P14" s="421"/>
      <c r="Q14" s="331"/>
      <c r="R14" s="330"/>
      <c r="S14" s="330"/>
      <c r="T14" s="205"/>
      <c r="U14" s="211"/>
      <c r="V14" s="208"/>
      <c r="W14" s="421"/>
      <c r="X14" s="331"/>
      <c r="Y14" s="330"/>
      <c r="Z14" s="330"/>
      <c r="AA14" s="205"/>
      <c r="AB14" s="211"/>
      <c r="AC14" s="208"/>
      <c r="AD14" s="421"/>
      <c r="AE14" s="46"/>
      <c r="AF14" s="46"/>
      <c r="AG14" s="41"/>
      <c r="AH14" s="205"/>
      <c r="AI14" s="211"/>
      <c r="AJ14" s="208"/>
      <c r="AK14" s="183"/>
    </row>
    <row r="15" spans="1:47" ht="17.100000000000001" customHeight="1">
      <c r="A15" s="412"/>
      <c r="B15" s="430"/>
      <c r="C15" s="28"/>
      <c r="D15" s="77"/>
      <c r="E15" s="61"/>
      <c r="F15" s="236"/>
      <c r="G15" s="239"/>
      <c r="H15" s="243"/>
      <c r="I15" s="427"/>
      <c r="J15" s="28"/>
      <c r="K15" s="29"/>
      <c r="L15" s="41"/>
      <c r="M15" s="236"/>
      <c r="N15" s="239"/>
      <c r="O15" s="243"/>
      <c r="P15" s="421"/>
      <c r="Q15" s="330"/>
      <c r="R15" s="330"/>
      <c r="S15" s="330"/>
      <c r="T15" s="205"/>
      <c r="U15" s="208"/>
      <c r="V15" s="212"/>
      <c r="W15" s="421"/>
      <c r="X15" s="330"/>
      <c r="Y15" s="330"/>
      <c r="Z15" s="330"/>
      <c r="AA15" s="205"/>
      <c r="AB15" s="208"/>
      <c r="AC15" s="212"/>
      <c r="AD15" s="421"/>
      <c r="AE15" s="46"/>
      <c r="AF15" s="46"/>
      <c r="AG15" s="41"/>
      <c r="AH15" s="205"/>
      <c r="AI15" s="208"/>
      <c r="AJ15" s="212"/>
      <c r="AK15" s="183"/>
    </row>
    <row r="16" spans="1:47" ht="17.100000000000001" customHeight="1">
      <c r="A16" s="411" t="s">
        <v>9</v>
      </c>
      <c r="B16" s="413"/>
      <c r="C16" s="93"/>
      <c r="D16" s="88"/>
      <c r="E16" s="99"/>
      <c r="F16" s="244"/>
      <c r="G16" s="239">
        <f>D16/40*0.85</f>
        <v>0</v>
      </c>
      <c r="H16" s="241"/>
      <c r="I16" s="415">
        <f>'2月菜單'!F4</f>
        <v>0</v>
      </c>
      <c r="J16" s="55"/>
      <c r="K16" s="200"/>
      <c r="L16" s="91"/>
      <c r="M16" s="244"/>
      <c r="N16" s="239">
        <f>K16/35</f>
        <v>0</v>
      </c>
      <c r="O16" s="241"/>
      <c r="P16" s="414">
        <f>'2月菜單'!F5</f>
        <v>0</v>
      </c>
      <c r="Q16" s="329" t="s">
        <v>80</v>
      </c>
      <c r="R16" s="325">
        <f>S16/687*1000</f>
        <v>43.668122270742359</v>
      </c>
      <c r="S16" s="331">
        <v>30</v>
      </c>
      <c r="T16" s="213"/>
      <c r="U16" s="208">
        <f>R16/55</f>
        <v>0.79396585946804288</v>
      </c>
      <c r="V16" s="210"/>
      <c r="W16" s="421">
        <f>'2月菜單'!F6</f>
        <v>0</v>
      </c>
      <c r="X16" s="339" t="s">
        <v>91</v>
      </c>
      <c r="Y16" s="325">
        <f t="shared" ref="Y16:Y17" si="6">Z16/707*1000</f>
        <v>8.4865629420084865</v>
      </c>
      <c r="Z16" s="327">
        <v>6</v>
      </c>
      <c r="AA16" s="239">
        <f>Y16/15</f>
        <v>0.56577086280056577</v>
      </c>
      <c r="AB16" s="208"/>
      <c r="AC16" s="210"/>
      <c r="AD16" s="421" t="str">
        <f>'2月菜單'!F7</f>
        <v>五更燴什錦</v>
      </c>
      <c r="AE16" s="56" t="s">
        <v>157</v>
      </c>
      <c r="AF16" s="200">
        <f>AG16/680*1000</f>
        <v>30.882352941176471</v>
      </c>
      <c r="AG16" s="41">
        <v>21</v>
      </c>
      <c r="AH16" s="213"/>
      <c r="AI16" s="208">
        <f>AF16/55</f>
        <v>0.56149732620320858</v>
      </c>
      <c r="AJ16" s="231"/>
      <c r="AK16" s="128"/>
    </row>
    <row r="17" spans="1:37" ht="17.100000000000001" customHeight="1">
      <c r="A17" s="412"/>
      <c r="B17" s="413"/>
      <c r="C17" s="119"/>
      <c r="D17" s="59"/>
      <c r="E17" s="120"/>
      <c r="F17" s="244"/>
      <c r="G17" s="239">
        <f>D17/40*0.85</f>
        <v>0</v>
      </c>
      <c r="H17" s="241"/>
      <c r="I17" s="416"/>
      <c r="J17" s="55"/>
      <c r="K17" s="200"/>
      <c r="L17" s="91"/>
      <c r="M17" s="244"/>
      <c r="N17" s="239">
        <f>K17/60</f>
        <v>0</v>
      </c>
      <c r="O17" s="241"/>
      <c r="P17" s="414"/>
      <c r="Q17" s="332" t="s">
        <v>81</v>
      </c>
      <c r="R17" s="325">
        <f>S17/687*1000</f>
        <v>39.301310043668124</v>
      </c>
      <c r="S17" s="331">
        <v>27</v>
      </c>
      <c r="T17" s="239">
        <f>R17/85</f>
        <v>0.46236835345491911</v>
      </c>
      <c r="U17" s="208"/>
      <c r="V17" s="210"/>
      <c r="W17" s="421"/>
      <c r="X17" s="339" t="s">
        <v>92</v>
      </c>
      <c r="Y17" s="325">
        <f t="shared" si="6"/>
        <v>70.721357850070717</v>
      </c>
      <c r="Z17" s="327">
        <v>50</v>
      </c>
      <c r="AA17" s="239"/>
      <c r="AB17" s="208"/>
      <c r="AC17" s="241">
        <f t="shared" ref="AC17" si="7">Y17/100</f>
        <v>0.70721357850070721</v>
      </c>
      <c r="AD17" s="421"/>
      <c r="AE17" s="56" t="s">
        <v>158</v>
      </c>
      <c r="AF17" s="200">
        <f t="shared" ref="AF17:AF22" si="8">AG17/680*1000</f>
        <v>14.705882352941176</v>
      </c>
      <c r="AG17" s="41">
        <v>10</v>
      </c>
      <c r="AH17" s="213"/>
      <c r="AI17" s="208">
        <f>AF17/35</f>
        <v>0.42016806722689076</v>
      </c>
      <c r="AJ17" s="306"/>
      <c r="AK17" s="128"/>
    </row>
    <row r="18" spans="1:37" ht="17.100000000000001" customHeight="1">
      <c r="A18" s="412"/>
      <c r="B18" s="413"/>
      <c r="C18" s="67"/>
      <c r="D18" s="59"/>
      <c r="E18" s="78"/>
      <c r="F18" s="244"/>
      <c r="G18" s="244"/>
      <c r="H18" s="241">
        <f t="shared" ref="H18:H20" si="9">D18/100</f>
        <v>0</v>
      </c>
      <c r="I18" s="416"/>
      <c r="J18" s="55"/>
      <c r="K18" s="200"/>
      <c r="L18" s="91"/>
      <c r="M18" s="244"/>
      <c r="N18" s="244"/>
      <c r="O18" s="241">
        <f t="shared" ref="O18:O20" si="10">K18/100</f>
        <v>0</v>
      </c>
      <c r="P18" s="414"/>
      <c r="Q18" s="331"/>
      <c r="R18" s="330"/>
      <c r="S18" s="331"/>
      <c r="T18" s="213"/>
      <c r="U18" s="213"/>
      <c r="V18" s="210"/>
      <c r="W18" s="421"/>
      <c r="X18" s="337" t="s">
        <v>93</v>
      </c>
      <c r="Y18" s="325" t="s">
        <v>105</v>
      </c>
      <c r="Z18" s="341" t="s">
        <v>90</v>
      </c>
      <c r="AA18" s="213"/>
      <c r="AB18" s="213"/>
      <c r="AC18" s="210"/>
      <c r="AD18" s="421"/>
      <c r="AE18" s="196" t="s">
        <v>159</v>
      </c>
      <c r="AF18" s="200">
        <f t="shared" si="8"/>
        <v>11.76470588235294</v>
      </c>
      <c r="AG18" s="41">
        <v>8</v>
      </c>
      <c r="AH18" s="213"/>
      <c r="AI18" s="213"/>
      <c r="AJ18" s="306">
        <f t="shared" ref="AJ18:AJ20" si="11">AF18/100</f>
        <v>0.1176470588235294</v>
      </c>
      <c r="AK18" s="128"/>
    </row>
    <row r="19" spans="1:37" ht="17.100000000000001" customHeight="1">
      <c r="A19" s="412"/>
      <c r="B19" s="413"/>
      <c r="C19" s="9"/>
      <c r="D19" s="61"/>
      <c r="E19" s="69"/>
      <c r="F19" s="244"/>
      <c r="G19" s="245"/>
      <c r="H19" s="241">
        <f t="shared" si="9"/>
        <v>0</v>
      </c>
      <c r="I19" s="416"/>
      <c r="J19" s="89"/>
      <c r="K19" s="200"/>
      <c r="L19" s="40"/>
      <c r="M19" s="244"/>
      <c r="N19" s="245"/>
      <c r="O19" s="241">
        <f t="shared" si="10"/>
        <v>0</v>
      </c>
      <c r="P19" s="414"/>
      <c r="Q19" s="331"/>
      <c r="R19" s="330"/>
      <c r="S19" s="331"/>
      <c r="T19" s="213"/>
      <c r="U19" s="214"/>
      <c r="V19" s="210"/>
      <c r="W19" s="421"/>
      <c r="X19" s="329" t="s">
        <v>108</v>
      </c>
      <c r="Y19" s="325"/>
      <c r="Z19" s="331">
        <v>0.2</v>
      </c>
      <c r="AA19" s="213"/>
      <c r="AB19" s="214"/>
      <c r="AC19" s="210"/>
      <c r="AD19" s="421"/>
      <c r="AE19" s="121" t="s">
        <v>160</v>
      </c>
      <c r="AF19" s="200">
        <f t="shared" si="8"/>
        <v>8.8235294117647065</v>
      </c>
      <c r="AG19" s="41">
        <v>6</v>
      </c>
      <c r="AH19" s="213"/>
      <c r="AI19" s="214"/>
      <c r="AJ19" s="306">
        <f t="shared" si="11"/>
        <v>8.8235294117647065E-2</v>
      </c>
    </row>
    <row r="20" spans="1:37" ht="17.100000000000001" customHeight="1">
      <c r="A20" s="412"/>
      <c r="B20" s="413"/>
      <c r="C20" s="9"/>
      <c r="D20" s="61"/>
      <c r="E20" s="60"/>
      <c r="F20" s="236"/>
      <c r="G20" s="237"/>
      <c r="H20" s="241">
        <f t="shared" si="9"/>
        <v>0</v>
      </c>
      <c r="I20" s="416"/>
      <c r="J20" s="112"/>
      <c r="K20" s="200"/>
      <c r="L20" s="12"/>
      <c r="M20" s="236"/>
      <c r="N20" s="237"/>
      <c r="O20" s="241">
        <f t="shared" si="10"/>
        <v>0</v>
      </c>
      <c r="P20" s="414"/>
      <c r="Q20" s="333"/>
      <c r="R20" s="334"/>
      <c r="S20" s="330"/>
      <c r="T20" s="205"/>
      <c r="U20" s="206"/>
      <c r="V20" s="210"/>
      <c r="W20" s="421"/>
      <c r="X20" s="331"/>
      <c r="Y20" s="330"/>
      <c r="Z20" s="330"/>
      <c r="AA20" s="205"/>
      <c r="AB20" s="206"/>
      <c r="AC20" s="210"/>
      <c r="AD20" s="421"/>
      <c r="AE20" s="121" t="s">
        <v>161</v>
      </c>
      <c r="AF20" s="200">
        <f t="shared" si="8"/>
        <v>4.4117647058823533</v>
      </c>
      <c r="AG20" s="46">
        <v>3</v>
      </c>
      <c r="AH20" s="205"/>
      <c r="AI20" s="206"/>
      <c r="AJ20" s="306">
        <f t="shared" si="11"/>
        <v>4.4117647058823532E-2</v>
      </c>
    </row>
    <row r="21" spans="1:37" ht="17.100000000000001" customHeight="1">
      <c r="A21" s="412"/>
      <c r="B21" s="413"/>
      <c r="C21" s="12"/>
      <c r="D21" s="60"/>
      <c r="E21" s="61"/>
      <c r="F21" s="246"/>
      <c r="G21" s="236"/>
      <c r="H21" s="241"/>
      <c r="I21" s="417"/>
      <c r="J21" s="12"/>
      <c r="K21" s="46"/>
      <c r="L21" s="41"/>
      <c r="M21" s="246"/>
      <c r="N21" s="236"/>
      <c r="O21" s="241"/>
      <c r="P21" s="414"/>
      <c r="Q21" s="335"/>
      <c r="R21" s="335"/>
      <c r="S21" s="330"/>
      <c r="T21" s="215"/>
      <c r="U21" s="205"/>
      <c r="V21" s="210"/>
      <c r="W21" s="421"/>
      <c r="X21" s="331"/>
      <c r="Y21" s="331"/>
      <c r="Z21" s="330"/>
      <c r="AA21" s="215"/>
      <c r="AB21" s="205"/>
      <c r="AC21" s="210"/>
      <c r="AD21" s="421"/>
      <c r="AE21" s="56" t="s">
        <v>162</v>
      </c>
      <c r="AF21" s="41" t="s">
        <v>163</v>
      </c>
      <c r="AG21" s="47">
        <v>0.1</v>
      </c>
      <c r="AH21" s="215"/>
      <c r="AI21" s="205"/>
      <c r="AJ21" s="231"/>
    </row>
    <row r="22" spans="1:37" ht="17.100000000000001" customHeight="1">
      <c r="A22" s="411" t="s">
        <v>63</v>
      </c>
      <c r="B22" s="413" t="s">
        <v>64</v>
      </c>
      <c r="C22" s="81"/>
      <c r="D22" s="59"/>
      <c r="E22" s="92"/>
      <c r="F22" s="237"/>
      <c r="G22" s="237"/>
      <c r="H22" s="241">
        <f t="shared" ref="H22" si="12">D22/100</f>
        <v>0</v>
      </c>
      <c r="I22" s="415" t="s">
        <v>61</v>
      </c>
      <c r="J22" s="81"/>
      <c r="K22" s="286"/>
      <c r="L22" s="92"/>
      <c r="M22" s="237"/>
      <c r="N22" s="237"/>
      <c r="O22" s="241">
        <f t="shared" ref="O22" si="13">K22/100</f>
        <v>0</v>
      </c>
      <c r="P22" s="415" t="s">
        <v>61</v>
      </c>
      <c r="Q22" s="336" t="s">
        <v>82</v>
      </c>
      <c r="R22" s="330">
        <v>72</v>
      </c>
      <c r="S22" s="326">
        <v>50</v>
      </c>
      <c r="T22" s="237"/>
      <c r="U22" s="237"/>
      <c r="V22" s="241">
        <f t="shared" ref="V22" si="14">R22/100</f>
        <v>0.72</v>
      </c>
      <c r="W22" s="413" t="s">
        <v>61</v>
      </c>
      <c r="X22" s="336" t="s">
        <v>44</v>
      </c>
      <c r="Y22" s="330">
        <v>72</v>
      </c>
      <c r="Z22" s="331">
        <v>50</v>
      </c>
      <c r="AA22" s="206"/>
      <c r="AB22" s="206"/>
      <c r="AC22" s="311">
        <f>AF22/100</f>
        <v>0.73529411764705888</v>
      </c>
      <c r="AD22" s="413" t="str">
        <f>'2月菜單'!G7</f>
        <v>有機蔬菜</v>
      </c>
      <c r="AE22" s="82" t="s">
        <v>44</v>
      </c>
      <c r="AF22" s="200">
        <f t="shared" si="8"/>
        <v>73.529411764705884</v>
      </c>
      <c r="AG22" s="91">
        <v>50</v>
      </c>
      <c r="AH22" s="206"/>
      <c r="AI22" s="206"/>
      <c r="AJ22" s="306">
        <f t="shared" ref="AJ22" si="15">AF22/100</f>
        <v>0.73529411764705888</v>
      </c>
    </row>
    <row r="23" spans="1:37" ht="17.100000000000001" customHeight="1">
      <c r="A23" s="412"/>
      <c r="B23" s="413"/>
      <c r="C23" s="18"/>
      <c r="D23" s="59"/>
      <c r="E23" s="69"/>
      <c r="F23" s="237"/>
      <c r="G23" s="237"/>
      <c r="H23" s="241"/>
      <c r="I23" s="416"/>
      <c r="J23" s="127"/>
      <c r="K23" s="286"/>
      <c r="L23" s="92"/>
      <c r="M23" s="237"/>
      <c r="N23" s="237"/>
      <c r="O23" s="241"/>
      <c r="P23" s="416"/>
      <c r="Q23" s="337"/>
      <c r="R23" s="330"/>
      <c r="S23" s="326"/>
      <c r="T23" s="237"/>
      <c r="U23" s="237"/>
      <c r="V23" s="241"/>
      <c r="W23" s="413"/>
      <c r="X23" s="337" t="s">
        <v>83</v>
      </c>
      <c r="Y23" s="330"/>
      <c r="Z23" s="331" t="s">
        <v>79</v>
      </c>
      <c r="AA23" s="206"/>
      <c r="AB23" s="206"/>
      <c r="AC23" s="311"/>
      <c r="AD23" s="413"/>
      <c r="AE23" s="127"/>
      <c r="AF23" s="44"/>
      <c r="AG23" s="12"/>
      <c r="AH23" s="206"/>
      <c r="AI23" s="206"/>
      <c r="AJ23" s="231"/>
    </row>
    <row r="24" spans="1:37" ht="17.100000000000001" customHeight="1">
      <c r="A24" s="412"/>
      <c r="B24" s="413"/>
      <c r="C24" s="18"/>
      <c r="D24" s="62"/>
      <c r="E24" s="63"/>
      <c r="F24" s="247"/>
      <c r="G24" s="248"/>
      <c r="H24" s="236"/>
      <c r="I24" s="417"/>
      <c r="J24" s="127"/>
      <c r="K24" s="286"/>
      <c r="L24" s="12"/>
      <c r="M24" s="247"/>
      <c r="N24" s="248"/>
      <c r="O24" s="236"/>
      <c r="P24" s="417"/>
      <c r="Q24" s="329" t="s">
        <v>106</v>
      </c>
      <c r="R24" s="331"/>
      <c r="S24" s="338">
        <v>0.5</v>
      </c>
      <c r="T24" s="247"/>
      <c r="U24" s="248"/>
      <c r="V24" s="236"/>
      <c r="W24" s="413"/>
      <c r="X24" s="342"/>
      <c r="Y24" s="330"/>
      <c r="Z24" s="331"/>
      <c r="AA24" s="216"/>
      <c r="AB24" s="215"/>
      <c r="AC24" s="205"/>
      <c r="AD24" s="413"/>
      <c r="AE24" s="18"/>
      <c r="AF24" s="9"/>
      <c r="AG24" s="44"/>
      <c r="AH24" s="216"/>
      <c r="AI24" s="217"/>
      <c r="AJ24" s="215"/>
    </row>
    <row r="25" spans="1:37" ht="17.100000000000001" customHeight="1">
      <c r="A25" s="446" t="s">
        <v>10</v>
      </c>
      <c r="B25" s="438"/>
      <c r="C25" s="54"/>
      <c r="D25" s="88"/>
      <c r="E25" s="91"/>
      <c r="F25" s="249"/>
      <c r="G25" s="249"/>
      <c r="H25" s="241">
        <f t="shared" ref="H25:H26" si="16">D25/100</f>
        <v>0</v>
      </c>
      <c r="I25" s="415">
        <f>'2月菜單'!H4</f>
        <v>0</v>
      </c>
      <c r="J25" s="55"/>
      <c r="K25" s="200"/>
      <c r="L25" s="288"/>
      <c r="M25" s="249"/>
      <c r="N25" s="249"/>
      <c r="O25" s="241">
        <f t="shared" ref="O25:O26" si="17">K25/100</f>
        <v>0</v>
      </c>
      <c r="P25" s="449">
        <f>'2月菜單'!H5</f>
        <v>0</v>
      </c>
      <c r="Q25" s="324" t="s">
        <v>84</v>
      </c>
      <c r="R25" s="325">
        <f>S25/687*1000</f>
        <v>26.200873362445414</v>
      </c>
      <c r="S25" s="326">
        <v>18</v>
      </c>
      <c r="T25" s="218"/>
      <c r="U25" s="218"/>
      <c r="V25" s="241">
        <f t="shared" ref="V25:V28" si="18">R25/100</f>
        <v>0.26200873362445415</v>
      </c>
      <c r="W25" s="413">
        <f>'2月菜單'!H6</f>
        <v>0</v>
      </c>
      <c r="X25" s="343" t="s">
        <v>94</v>
      </c>
      <c r="Y25" s="325">
        <f t="shared" ref="Y25" si="19">Z25/687*1000</f>
        <v>17.467248908296941</v>
      </c>
      <c r="Z25" s="326">
        <v>12</v>
      </c>
      <c r="AA25" s="239">
        <f>Y25/25</f>
        <v>0.69868995633187769</v>
      </c>
      <c r="AB25" s="218"/>
      <c r="AC25" s="210"/>
      <c r="AD25" s="413" t="str">
        <f>'2月菜單'!H7</f>
        <v>紅豆西米露</v>
      </c>
      <c r="AE25" s="56" t="s">
        <v>164</v>
      </c>
      <c r="AF25" s="200">
        <f t="shared" ref="AF25:AF26" si="20">AG25/680*1000</f>
        <v>17.647058823529413</v>
      </c>
      <c r="AG25" s="75">
        <v>12</v>
      </c>
      <c r="AH25" s="239">
        <f>AF25/25</f>
        <v>0.70588235294117652</v>
      </c>
      <c r="AI25" s="208"/>
      <c r="AJ25" s="231"/>
    </row>
    <row r="26" spans="1:37" ht="17.100000000000001" customHeight="1">
      <c r="A26" s="446"/>
      <c r="B26" s="439"/>
      <c r="C26" s="55"/>
      <c r="D26" s="88"/>
      <c r="E26" s="92"/>
      <c r="F26" s="236"/>
      <c r="G26" s="236"/>
      <c r="H26" s="241">
        <f t="shared" si="16"/>
        <v>0</v>
      </c>
      <c r="I26" s="416"/>
      <c r="J26" s="89"/>
      <c r="K26" s="200"/>
      <c r="L26" s="288"/>
      <c r="M26" s="236"/>
      <c r="N26" s="236"/>
      <c r="O26" s="241">
        <f t="shared" si="17"/>
        <v>0</v>
      </c>
      <c r="P26" s="449"/>
      <c r="Q26" s="339" t="s">
        <v>85</v>
      </c>
      <c r="R26" s="325">
        <f t="shared" ref="R26:R28" si="21">S26/687*1000</f>
        <v>5.8224163027656477</v>
      </c>
      <c r="S26" s="327">
        <v>4</v>
      </c>
      <c r="T26" s="205"/>
      <c r="U26" s="205"/>
      <c r="V26" s="241">
        <f t="shared" si="18"/>
        <v>5.8224163027656477E-2</v>
      </c>
      <c r="W26" s="413"/>
      <c r="X26" s="343" t="s">
        <v>95</v>
      </c>
      <c r="Y26" s="325">
        <f t="shared" ref="Y26" si="22">Z26/707*1000</f>
        <v>7.0721357850070721</v>
      </c>
      <c r="Z26" s="327">
        <v>5</v>
      </c>
      <c r="AA26" s="239">
        <f>Y26/20</f>
        <v>0.3536067892503536</v>
      </c>
      <c r="AB26" s="208"/>
      <c r="AC26" s="210"/>
      <c r="AD26" s="413"/>
      <c r="AE26" s="56" t="s">
        <v>165</v>
      </c>
      <c r="AF26" s="200">
        <f t="shared" si="20"/>
        <v>7.0588235294117645</v>
      </c>
      <c r="AG26" s="298">
        <v>4.8</v>
      </c>
      <c r="AH26" s="239">
        <f>AF26/15</f>
        <v>0.47058823529411764</v>
      </c>
      <c r="AI26" s="208"/>
      <c r="AJ26" s="231"/>
    </row>
    <row r="27" spans="1:37" ht="17.100000000000001" customHeight="1">
      <c r="A27" s="446"/>
      <c r="B27" s="439"/>
      <c r="C27" s="89"/>
      <c r="D27" s="88"/>
      <c r="E27" s="92"/>
      <c r="F27" s="237"/>
      <c r="G27" s="239">
        <f>D27/40*0.85</f>
        <v>0</v>
      </c>
      <c r="H27" s="241"/>
      <c r="I27" s="416"/>
      <c r="J27" s="56"/>
      <c r="K27" s="200"/>
      <c r="L27" s="58"/>
      <c r="M27" s="237"/>
      <c r="N27" s="239">
        <f>K27/15</f>
        <v>0</v>
      </c>
      <c r="O27" s="241"/>
      <c r="P27" s="449"/>
      <c r="Q27" s="329" t="s">
        <v>86</v>
      </c>
      <c r="R27" s="325">
        <f t="shared" si="21"/>
        <v>8.7336244541484707</v>
      </c>
      <c r="S27" s="330">
        <v>6</v>
      </c>
      <c r="T27" s="206"/>
      <c r="U27" s="208">
        <f>R27/70</f>
        <v>0.12476606363069244</v>
      </c>
      <c r="V27" s="210"/>
      <c r="W27" s="413"/>
      <c r="X27" s="344"/>
      <c r="Y27" s="325"/>
      <c r="Z27" s="327"/>
      <c r="AA27" s="206"/>
      <c r="AB27" s="208"/>
      <c r="AC27" s="210"/>
      <c r="AD27" s="413"/>
      <c r="AE27" s="56"/>
      <c r="AF27" s="75"/>
      <c r="AG27" s="12"/>
      <c r="AH27" s="206"/>
      <c r="AI27" s="208"/>
      <c r="AJ27" s="231"/>
    </row>
    <row r="28" spans="1:37" ht="17.100000000000001" customHeight="1">
      <c r="A28" s="446"/>
      <c r="B28" s="439"/>
      <c r="C28" s="54"/>
      <c r="D28" s="88"/>
      <c r="E28" s="91"/>
      <c r="F28" s="239"/>
      <c r="G28" s="250"/>
      <c r="H28" s="241"/>
      <c r="I28" s="416"/>
      <c r="J28" s="56"/>
      <c r="K28" s="12"/>
      <c r="L28" s="57"/>
      <c r="M28" s="239"/>
      <c r="N28" s="250"/>
      <c r="O28" s="241"/>
      <c r="P28" s="449"/>
      <c r="Q28" s="340" t="s">
        <v>87</v>
      </c>
      <c r="R28" s="325">
        <f t="shared" si="21"/>
        <v>4.3668122270742353</v>
      </c>
      <c r="S28" s="330">
        <v>3</v>
      </c>
      <c r="T28" s="208"/>
      <c r="U28" s="219"/>
      <c r="V28" s="241">
        <f t="shared" si="18"/>
        <v>4.3668122270742356E-2</v>
      </c>
      <c r="W28" s="413"/>
      <c r="X28" s="344"/>
      <c r="Y28" s="328"/>
      <c r="Z28" s="327"/>
      <c r="AA28" s="208"/>
      <c r="AB28" s="219"/>
      <c r="AC28" s="231"/>
      <c r="AD28" s="441"/>
      <c r="AE28" s="56"/>
      <c r="AF28" s="12"/>
      <c r="AG28" s="75"/>
      <c r="AH28" s="208"/>
      <c r="AI28" s="219"/>
      <c r="AJ28" s="231"/>
    </row>
    <row r="29" spans="1:37" ht="17.100000000000001" customHeight="1">
      <c r="A29" s="446"/>
      <c r="B29" s="440"/>
      <c r="C29" s="31"/>
      <c r="D29" s="64"/>
      <c r="E29" s="65"/>
      <c r="F29" s="239"/>
      <c r="G29" s="236"/>
      <c r="H29" s="241"/>
      <c r="I29" s="417"/>
      <c r="J29" s="291"/>
      <c r="K29" s="12"/>
      <c r="L29" s="292"/>
      <c r="M29" s="239"/>
      <c r="N29" s="236"/>
      <c r="O29" s="241"/>
      <c r="P29" s="449"/>
      <c r="Q29" s="329" t="s">
        <v>107</v>
      </c>
      <c r="R29" s="331"/>
      <c r="S29" s="338">
        <v>0.2</v>
      </c>
      <c r="T29" s="208"/>
      <c r="U29" s="205"/>
      <c r="V29" s="210"/>
      <c r="W29" s="413"/>
      <c r="X29" s="329" t="s">
        <v>70</v>
      </c>
      <c r="Y29" s="331"/>
      <c r="Z29" s="338">
        <v>0.6</v>
      </c>
      <c r="AA29" s="208"/>
      <c r="AB29" s="205"/>
      <c r="AC29" s="210"/>
      <c r="AD29" s="413"/>
      <c r="AE29" s="291" t="s">
        <v>70</v>
      </c>
      <c r="AF29" s="12"/>
      <c r="AG29" s="293">
        <v>0.8</v>
      </c>
      <c r="AH29" s="208"/>
      <c r="AI29" s="205"/>
      <c r="AJ29" s="231"/>
    </row>
    <row r="30" spans="1:37" ht="16.2">
      <c r="A30" s="70" t="s">
        <v>2</v>
      </c>
      <c r="B30" s="43"/>
      <c r="C30" s="9"/>
      <c r="D30" s="66"/>
      <c r="E30" s="64"/>
      <c r="F30" s="239"/>
      <c r="G30" s="251"/>
      <c r="H30" s="251"/>
      <c r="I30" s="43" t="s">
        <v>2</v>
      </c>
      <c r="J30" s="124"/>
      <c r="K30" s="125"/>
      <c r="L30" s="126"/>
      <c r="M30" s="239"/>
      <c r="N30" s="251"/>
      <c r="O30" s="251"/>
      <c r="P30" s="43" t="s">
        <v>2</v>
      </c>
      <c r="Q30" s="124"/>
      <c r="R30" s="125"/>
      <c r="S30" s="126"/>
      <c r="T30" s="208"/>
      <c r="U30" s="220"/>
      <c r="V30" s="220"/>
      <c r="W30" s="43" t="s">
        <v>2</v>
      </c>
      <c r="X30" s="9"/>
      <c r="Y30" s="9"/>
      <c r="Z30" s="44"/>
      <c r="AA30" s="208"/>
      <c r="AB30" s="220"/>
      <c r="AC30" s="220"/>
      <c r="AD30" s="43" t="s">
        <v>2</v>
      </c>
      <c r="AE30" s="124"/>
      <c r="AF30" s="125"/>
      <c r="AG30" s="126"/>
      <c r="AH30" s="208"/>
      <c r="AI30" s="220"/>
      <c r="AJ30" s="220"/>
    </row>
    <row r="31" spans="1:37" ht="16.2">
      <c r="A31" s="70" t="s">
        <v>11</v>
      </c>
      <c r="B31" s="70" t="s">
        <v>11</v>
      </c>
      <c r="C31" s="70"/>
      <c r="D31" s="1"/>
      <c r="E31" s="70"/>
      <c r="F31" s="252"/>
      <c r="G31" s="252"/>
      <c r="H31" s="252"/>
      <c r="I31" s="189" t="s">
        <v>11</v>
      </c>
      <c r="J31" s="189"/>
      <c r="K31" s="1"/>
      <c r="L31" s="70"/>
      <c r="M31" s="252"/>
      <c r="N31" s="252"/>
      <c r="O31" s="252"/>
      <c r="P31" s="43" t="s">
        <v>11</v>
      </c>
      <c r="Q31" s="43"/>
      <c r="R31" s="7"/>
      <c r="S31" s="43"/>
      <c r="T31" s="221"/>
      <c r="U31" s="221"/>
      <c r="V31" s="221"/>
      <c r="W31" s="43" t="s">
        <v>11</v>
      </c>
      <c r="X31" s="9"/>
      <c r="Y31" s="9"/>
      <c r="Z31" s="44"/>
      <c r="AA31" s="221"/>
      <c r="AB31" s="221"/>
      <c r="AC31" s="221"/>
      <c r="AD31" s="43" t="s">
        <v>11</v>
      </c>
      <c r="AE31" s="9"/>
      <c r="AF31" s="9"/>
      <c r="AG31" s="44"/>
      <c r="AH31" s="221"/>
      <c r="AI31" s="221"/>
      <c r="AJ31" s="232"/>
    </row>
    <row r="32" spans="1:37" ht="16.649999999999999" customHeight="1">
      <c r="A32" s="434" t="s">
        <v>12</v>
      </c>
      <c r="B32" s="437" t="s">
        <v>13</v>
      </c>
      <c r="C32" s="437"/>
      <c r="D32" s="3">
        <v>3</v>
      </c>
      <c r="E32" s="21">
        <f>D32*45</f>
        <v>135</v>
      </c>
      <c r="F32" s="252"/>
      <c r="G32" s="252"/>
      <c r="H32" s="252"/>
      <c r="I32" s="432" t="s">
        <v>13</v>
      </c>
      <c r="J32" s="433"/>
      <c r="K32" s="3">
        <v>3</v>
      </c>
      <c r="L32" s="21">
        <f>K32*45</f>
        <v>135</v>
      </c>
      <c r="M32" s="252"/>
      <c r="N32" s="252"/>
      <c r="O32" s="252"/>
      <c r="P32" s="431" t="s">
        <v>13</v>
      </c>
      <c r="Q32" s="431"/>
      <c r="R32" s="32">
        <v>3</v>
      </c>
      <c r="S32" s="33">
        <f>R32*45</f>
        <v>135</v>
      </c>
      <c r="T32" s="221"/>
      <c r="U32" s="221"/>
      <c r="V32" s="221"/>
      <c r="W32" s="431" t="s">
        <v>13</v>
      </c>
      <c r="X32" s="431"/>
      <c r="Y32" s="32">
        <v>3</v>
      </c>
      <c r="Z32" s="33">
        <f>Y32*45</f>
        <v>135</v>
      </c>
      <c r="AA32" s="221"/>
      <c r="AB32" s="221"/>
      <c r="AC32" s="221"/>
      <c r="AD32" s="431" t="s">
        <v>13</v>
      </c>
      <c r="AE32" s="431"/>
      <c r="AF32" s="32">
        <v>3</v>
      </c>
      <c r="AG32" s="33">
        <f>AF32*45</f>
        <v>135</v>
      </c>
      <c r="AH32" s="221"/>
      <c r="AI32" s="221"/>
      <c r="AJ32" s="221"/>
    </row>
    <row r="33" spans="1:36" ht="16.649999999999999" customHeight="1">
      <c r="A33" s="435"/>
      <c r="B33" s="437" t="s">
        <v>14</v>
      </c>
      <c r="C33" s="437"/>
      <c r="D33" s="229">
        <f>SUM(F5:F29)</f>
        <v>4.5</v>
      </c>
      <c r="E33" s="22">
        <f>D33*70</f>
        <v>315</v>
      </c>
      <c r="F33" s="253"/>
      <c r="G33" s="253"/>
      <c r="H33" s="253"/>
      <c r="I33" s="432" t="s">
        <v>14</v>
      </c>
      <c r="J33" s="433"/>
      <c r="K33" s="229">
        <f>SUM(M5:M29)</f>
        <v>4.5</v>
      </c>
      <c r="L33" s="22">
        <f>K33*70</f>
        <v>315</v>
      </c>
      <c r="M33" s="253"/>
      <c r="N33" s="253"/>
      <c r="O33" s="253"/>
      <c r="P33" s="431" t="s">
        <v>14</v>
      </c>
      <c r="Q33" s="431"/>
      <c r="R33" s="229">
        <f>SUM(T5:T29)</f>
        <v>5.2119004807163041</v>
      </c>
      <c r="S33" s="34">
        <f>R33*70</f>
        <v>364.83303365014126</v>
      </c>
      <c r="T33" s="222"/>
      <c r="U33" s="222"/>
      <c r="V33" s="222"/>
      <c r="W33" s="431" t="s">
        <v>14</v>
      </c>
      <c r="X33" s="431"/>
      <c r="Y33" s="229">
        <f>SUM(AA5:AA29)</f>
        <v>6.1180676083827965</v>
      </c>
      <c r="Z33" s="34">
        <f>Y33*70</f>
        <v>428.26473258679573</v>
      </c>
      <c r="AA33" s="222"/>
      <c r="AB33" s="222"/>
      <c r="AC33" s="222"/>
      <c r="AD33" s="431" t="s">
        <v>14</v>
      </c>
      <c r="AE33" s="431"/>
      <c r="AF33" s="229">
        <f>SUM(AH5:AH29)</f>
        <v>5.6764705882352944</v>
      </c>
      <c r="AG33" s="34">
        <f>AF33*70</f>
        <v>397.35294117647061</v>
      </c>
      <c r="AH33" s="222"/>
      <c r="AI33" s="222"/>
      <c r="AJ33" s="222"/>
    </row>
    <row r="34" spans="1:36" ht="16.2">
      <c r="A34" s="435"/>
      <c r="B34" s="437" t="s">
        <v>15</v>
      </c>
      <c r="C34" s="437"/>
      <c r="D34" s="229">
        <f>SUM(G5:G31)</f>
        <v>0</v>
      </c>
      <c r="E34" s="22">
        <f>D34*75</f>
        <v>0</v>
      </c>
      <c r="F34" s="254"/>
      <c r="G34" s="254"/>
      <c r="H34" s="254"/>
      <c r="I34" s="432" t="s">
        <v>15</v>
      </c>
      <c r="J34" s="433"/>
      <c r="K34" s="229">
        <f>SUM(N5:N31)</f>
        <v>0</v>
      </c>
      <c r="L34" s="22">
        <f>K34*75</f>
        <v>0</v>
      </c>
      <c r="M34" s="254"/>
      <c r="N34" s="254"/>
      <c r="O34" s="254"/>
      <c r="P34" s="431" t="s">
        <v>15</v>
      </c>
      <c r="Q34" s="431"/>
      <c r="R34" s="229">
        <f>SUM(U5:U31)</f>
        <v>2.4616722433316323</v>
      </c>
      <c r="S34" s="34">
        <f>R34*75</f>
        <v>184.62541824987241</v>
      </c>
      <c r="T34" s="223"/>
      <c r="U34" s="223"/>
      <c r="V34" s="223"/>
      <c r="W34" s="431" t="s">
        <v>15</v>
      </c>
      <c r="X34" s="431"/>
      <c r="Y34" s="229">
        <f>SUM(AB5:AB31)</f>
        <v>2.06102242877349</v>
      </c>
      <c r="Z34" s="34">
        <f>Y34*75</f>
        <v>154.57668215801175</v>
      </c>
      <c r="AA34" s="223"/>
      <c r="AB34" s="223"/>
      <c r="AC34" s="223"/>
      <c r="AD34" s="431" t="s">
        <v>15</v>
      </c>
      <c r="AE34" s="431"/>
      <c r="AF34" s="229">
        <f>SUM(AI5:AI31)</f>
        <v>3.124522536287242</v>
      </c>
      <c r="AG34" s="34">
        <f>AF34*75</f>
        <v>234.33919022154313</v>
      </c>
      <c r="AH34" s="223"/>
      <c r="AI34" s="223"/>
      <c r="AJ34" s="223"/>
    </row>
    <row r="35" spans="1:36" ht="16.2">
      <c r="A35" s="435"/>
      <c r="B35" s="437" t="s">
        <v>16</v>
      </c>
      <c r="C35" s="437"/>
      <c r="D35" s="229">
        <f>SUM(H5:H29)</f>
        <v>0</v>
      </c>
      <c r="E35" s="22">
        <f>D35*25</f>
        <v>0</v>
      </c>
      <c r="F35" s="255"/>
      <c r="G35" s="255"/>
      <c r="H35" s="255"/>
      <c r="I35" s="432" t="s">
        <v>16</v>
      </c>
      <c r="J35" s="433"/>
      <c r="K35" s="229">
        <f>SUM(O5:O29)</f>
        <v>0</v>
      </c>
      <c r="L35" s="22">
        <f>K35*25</f>
        <v>0</v>
      </c>
      <c r="M35" s="255"/>
      <c r="N35" s="255"/>
      <c r="O35" s="255"/>
      <c r="P35" s="431" t="s">
        <v>16</v>
      </c>
      <c r="Q35" s="431"/>
      <c r="R35" s="229">
        <f>SUM(V5:V29)</f>
        <v>1.0839010189228531</v>
      </c>
      <c r="S35" s="34">
        <f>R35*25</f>
        <v>27.097525473071325</v>
      </c>
      <c r="T35" s="224"/>
      <c r="U35" s="224"/>
      <c r="V35" s="224"/>
      <c r="W35" s="431" t="s">
        <v>16</v>
      </c>
      <c r="X35" s="431"/>
      <c r="Y35" s="229">
        <f>SUM(AC5:AC29)</f>
        <v>1.6546717696979782</v>
      </c>
      <c r="Z35" s="34">
        <f>Y35*25</f>
        <v>41.366794242449458</v>
      </c>
      <c r="AA35" s="224"/>
      <c r="AB35" s="224"/>
      <c r="AC35" s="224"/>
      <c r="AD35" s="431" t="s">
        <v>16</v>
      </c>
      <c r="AE35" s="431"/>
      <c r="AF35" s="229">
        <f>SUM(AJ5:AJ29)</f>
        <v>1.3235294117647058</v>
      </c>
      <c r="AG35" s="34">
        <f>AF35*25</f>
        <v>33.088235294117645</v>
      </c>
      <c r="AH35" s="224"/>
      <c r="AI35" s="224"/>
      <c r="AJ35" s="224"/>
    </row>
    <row r="36" spans="1:36" ht="16.2">
      <c r="A36" s="435"/>
      <c r="B36" s="437" t="s">
        <v>17</v>
      </c>
      <c r="C36" s="437"/>
      <c r="D36" s="4">
        <v>0</v>
      </c>
      <c r="E36" s="23">
        <f>D36*60</f>
        <v>0</v>
      </c>
      <c r="F36" s="255"/>
      <c r="G36" s="255"/>
      <c r="H36" s="255"/>
      <c r="I36" s="432" t="s">
        <v>17</v>
      </c>
      <c r="J36" s="433"/>
      <c r="K36" s="4">
        <v>0</v>
      </c>
      <c r="L36" s="23">
        <f>K36*60</f>
        <v>0</v>
      </c>
      <c r="M36" s="255"/>
      <c r="N36" s="255"/>
      <c r="O36" s="255"/>
      <c r="P36" s="431" t="s">
        <v>17</v>
      </c>
      <c r="Q36" s="431"/>
      <c r="R36" s="35">
        <v>0</v>
      </c>
      <c r="S36" s="39">
        <f>R36*60</f>
        <v>0</v>
      </c>
      <c r="T36" s="224"/>
      <c r="U36" s="224"/>
      <c r="V36" s="224"/>
      <c r="W36" s="431" t="s">
        <v>17</v>
      </c>
      <c r="X36" s="431"/>
      <c r="Y36" s="35">
        <v>0</v>
      </c>
      <c r="Z36" s="39">
        <f>Y36*60</f>
        <v>0</v>
      </c>
      <c r="AA36" s="224"/>
      <c r="AB36" s="224"/>
      <c r="AC36" s="224"/>
      <c r="AD36" s="431" t="s">
        <v>17</v>
      </c>
      <c r="AE36" s="431"/>
      <c r="AF36" s="35">
        <v>0</v>
      </c>
      <c r="AG36" s="39">
        <f>AF36*60</f>
        <v>0</v>
      </c>
      <c r="AH36" s="224"/>
      <c r="AI36" s="224"/>
      <c r="AJ36" s="224"/>
    </row>
    <row r="37" spans="1:36" ht="16.2">
      <c r="A37" s="436"/>
      <c r="B37" s="19" t="s">
        <v>19</v>
      </c>
      <c r="C37" s="19"/>
      <c r="D37" s="20">
        <v>0</v>
      </c>
      <c r="E37" s="23">
        <f>D37*120</f>
        <v>0</v>
      </c>
      <c r="F37" s="256"/>
      <c r="G37" s="256"/>
      <c r="H37" s="256"/>
      <c r="I37" s="19" t="s">
        <v>19</v>
      </c>
      <c r="J37" s="19"/>
      <c r="K37" s="20">
        <v>0</v>
      </c>
      <c r="L37" s="23">
        <f>K37*120</f>
        <v>0</v>
      </c>
      <c r="M37" s="256"/>
      <c r="N37" s="256"/>
      <c r="O37" s="256"/>
      <c r="P37" s="36" t="s">
        <v>19</v>
      </c>
      <c r="Q37" s="36"/>
      <c r="R37" s="37">
        <v>0</v>
      </c>
      <c r="S37" s="23">
        <f>R37*120</f>
        <v>0</v>
      </c>
      <c r="T37" s="225"/>
      <c r="U37" s="225"/>
      <c r="V37" s="225"/>
      <c r="W37" s="36" t="s">
        <v>20</v>
      </c>
      <c r="X37" s="36"/>
      <c r="Y37" s="37">
        <v>0</v>
      </c>
      <c r="Z37" s="23">
        <f>Y37*120</f>
        <v>0</v>
      </c>
      <c r="AA37" s="225"/>
      <c r="AB37" s="225"/>
      <c r="AC37" s="225"/>
      <c r="AD37" s="36" t="s">
        <v>20</v>
      </c>
      <c r="AE37" s="36"/>
      <c r="AF37" s="37">
        <v>0</v>
      </c>
      <c r="AG37" s="23">
        <f>AF37*120</f>
        <v>0</v>
      </c>
      <c r="AH37" s="225"/>
      <c r="AI37" s="225"/>
      <c r="AJ37" s="225"/>
    </row>
    <row r="38" spans="1:36" s="8" customFormat="1" ht="16.2">
      <c r="A38" s="6"/>
      <c r="B38" s="437" t="s">
        <v>18</v>
      </c>
      <c r="C38" s="437"/>
      <c r="D38" s="5"/>
      <c r="E38" s="23">
        <f>SUM(E32:E37)</f>
        <v>450</v>
      </c>
      <c r="F38" s="256"/>
      <c r="G38" s="256"/>
      <c r="H38" s="256"/>
      <c r="I38" s="432" t="s">
        <v>18</v>
      </c>
      <c r="J38" s="433"/>
      <c r="K38" s="5"/>
      <c r="L38" s="23">
        <f>SUM(L32:L37)</f>
        <v>450</v>
      </c>
      <c r="M38" s="256"/>
      <c r="N38" s="256"/>
      <c r="O38" s="256"/>
      <c r="P38" s="431" t="s">
        <v>18</v>
      </c>
      <c r="Q38" s="431"/>
      <c r="R38" s="38"/>
      <c r="S38" s="23">
        <f>SUM(S32:S37)</f>
        <v>711.55597737308494</v>
      </c>
      <c r="T38" s="225"/>
      <c r="U38" s="225"/>
      <c r="V38" s="225"/>
      <c r="W38" s="431" t="s">
        <v>18</v>
      </c>
      <c r="X38" s="431"/>
      <c r="Y38" s="38"/>
      <c r="Z38" s="23">
        <f>SUM(Z32:Z37)</f>
        <v>759.20820898725697</v>
      </c>
      <c r="AA38" s="225"/>
      <c r="AB38" s="225"/>
      <c r="AC38" s="225"/>
      <c r="AD38" s="431" t="s">
        <v>18</v>
      </c>
      <c r="AE38" s="431"/>
      <c r="AF38" s="38"/>
      <c r="AG38" s="23">
        <f>SUM(AG32:AG37)</f>
        <v>799.78036669213145</v>
      </c>
      <c r="AH38" s="225"/>
      <c r="AI38" s="225"/>
      <c r="AJ38" s="225"/>
    </row>
    <row r="39" spans="1:36" s="42" customFormat="1" ht="16.2">
      <c r="A39" s="447" t="s">
        <v>27</v>
      </c>
      <c r="B39" s="447"/>
      <c r="C39" s="447"/>
      <c r="D39" s="447"/>
      <c r="E39" s="447"/>
      <c r="F39" s="447"/>
      <c r="G39" s="447"/>
      <c r="H39" s="447"/>
      <c r="I39" s="448"/>
      <c r="J39" s="448"/>
      <c r="K39" s="448"/>
      <c r="L39" s="448"/>
      <c r="M39" s="448"/>
      <c r="N39" s="448"/>
      <c r="O39" s="448"/>
      <c r="P39" s="448"/>
      <c r="Q39" s="448"/>
      <c r="R39" s="448"/>
      <c r="S39" s="448"/>
      <c r="T39" s="448"/>
      <c r="U39" s="448"/>
      <c r="V39" s="448"/>
      <c r="W39" s="448"/>
      <c r="X39" s="448"/>
      <c r="Y39" s="448"/>
      <c r="Z39" s="448"/>
      <c r="AA39" s="448"/>
      <c r="AB39" s="448"/>
      <c r="AC39" s="448"/>
      <c r="AD39" s="448"/>
      <c r="AE39" s="448"/>
      <c r="AF39" s="448"/>
      <c r="AG39" s="448"/>
    </row>
    <row r="40" spans="1:36">
      <c r="F40" s="257"/>
      <c r="G40" s="257"/>
      <c r="H40" s="257"/>
      <c r="L40" s="227"/>
      <c r="M40" s="257"/>
      <c r="N40" s="257"/>
      <c r="O40" s="257"/>
      <c r="P40" s="227"/>
      <c r="T40" s="228"/>
      <c r="U40" s="228"/>
      <c r="V40" s="228"/>
      <c r="AA40" s="228"/>
      <c r="AB40" s="228"/>
      <c r="AC40" s="228"/>
      <c r="AH40" s="228"/>
      <c r="AI40" s="228"/>
      <c r="AJ40" s="228"/>
    </row>
    <row r="41" spans="1:36">
      <c r="F41" s="257"/>
      <c r="G41" s="257"/>
      <c r="H41" s="257"/>
      <c r="L41" s="227"/>
      <c r="M41" s="257"/>
      <c r="N41" s="257"/>
      <c r="O41" s="257"/>
      <c r="P41" s="227"/>
      <c r="T41" s="228"/>
      <c r="U41" s="228"/>
      <c r="V41" s="228"/>
      <c r="AA41" s="228"/>
      <c r="AB41" s="228"/>
      <c r="AC41" s="228"/>
      <c r="AH41" s="228"/>
      <c r="AI41" s="228"/>
      <c r="AJ41" s="228"/>
    </row>
    <row r="42" spans="1:36">
      <c r="F42" s="257"/>
      <c r="G42" s="257"/>
      <c r="H42" s="257"/>
      <c r="L42" s="227"/>
      <c r="M42" s="257"/>
      <c r="N42" s="257"/>
      <c r="O42" s="257"/>
      <c r="P42" s="227"/>
      <c r="T42" s="228"/>
      <c r="U42" s="228"/>
      <c r="V42" s="228"/>
      <c r="AA42" s="228"/>
      <c r="AB42" s="228"/>
      <c r="AC42" s="228"/>
      <c r="AH42" s="228"/>
      <c r="AI42" s="228"/>
      <c r="AJ42" s="228"/>
    </row>
  </sheetData>
  <mergeCells count="70">
    <mergeCell ref="A1:AG1"/>
    <mergeCell ref="A2:B2"/>
    <mergeCell ref="AI2:AU2"/>
    <mergeCell ref="B3:E3"/>
    <mergeCell ref="A39:AG39"/>
    <mergeCell ref="I3:L3"/>
    <mergeCell ref="P3:S3"/>
    <mergeCell ref="W3:Z3"/>
    <mergeCell ref="AD3:AG3"/>
    <mergeCell ref="AD22:AD24"/>
    <mergeCell ref="A25:A29"/>
    <mergeCell ref="W25:W29"/>
    <mergeCell ref="I25:I29"/>
    <mergeCell ref="P25:P29"/>
    <mergeCell ref="AD32:AE32"/>
    <mergeCell ref="I33:J33"/>
    <mergeCell ref="B25:B29"/>
    <mergeCell ref="B32:C32"/>
    <mergeCell ref="B33:C33"/>
    <mergeCell ref="B34:C34"/>
    <mergeCell ref="AD34:AE34"/>
    <mergeCell ref="P34:Q34"/>
    <mergeCell ref="I34:J34"/>
    <mergeCell ref="W34:X34"/>
    <mergeCell ref="W32:X32"/>
    <mergeCell ref="P32:Q32"/>
    <mergeCell ref="I32:J32"/>
    <mergeCell ref="P33:Q33"/>
    <mergeCell ref="W33:X33"/>
    <mergeCell ref="AD33:AE33"/>
    <mergeCell ref="AD25:AD29"/>
    <mergeCell ref="AD38:AE38"/>
    <mergeCell ref="P36:Q36"/>
    <mergeCell ref="I36:J36"/>
    <mergeCell ref="W36:X36"/>
    <mergeCell ref="A32:A37"/>
    <mergeCell ref="AD36:AE36"/>
    <mergeCell ref="B35:C35"/>
    <mergeCell ref="I35:J35"/>
    <mergeCell ref="P35:Q35"/>
    <mergeCell ref="W35:X35"/>
    <mergeCell ref="AD35:AE35"/>
    <mergeCell ref="B38:C38"/>
    <mergeCell ref="I38:J38"/>
    <mergeCell ref="P38:Q38"/>
    <mergeCell ref="W38:X38"/>
    <mergeCell ref="B36:C36"/>
    <mergeCell ref="I5:I7"/>
    <mergeCell ref="W16:W21"/>
    <mergeCell ref="AD5:AD7"/>
    <mergeCell ref="A8:A15"/>
    <mergeCell ref="W8:W15"/>
    <mergeCell ref="A5:A7"/>
    <mergeCell ref="W5:W7"/>
    <mergeCell ref="AD8:AD15"/>
    <mergeCell ref="I8:I15"/>
    <mergeCell ref="B5:B7"/>
    <mergeCell ref="B8:B15"/>
    <mergeCell ref="AD16:AD21"/>
    <mergeCell ref="P5:P7"/>
    <mergeCell ref="P8:P15"/>
    <mergeCell ref="A22:A24"/>
    <mergeCell ref="W22:W24"/>
    <mergeCell ref="B16:B21"/>
    <mergeCell ref="B22:B24"/>
    <mergeCell ref="P16:P21"/>
    <mergeCell ref="I22:I24"/>
    <mergeCell ref="P22:P24"/>
    <mergeCell ref="I16:I21"/>
    <mergeCell ref="A16:A21"/>
  </mergeCells>
  <phoneticPr fontId="12" type="noConversion"/>
  <conditionalFormatting sqref="E5:E14 C7:C14 D7:D15 C16:E18 C25:E27 Q17 C5:D6 AE5:AE7 AF6:AF7 D23 J22 AG22 C22:E22 L22:L23 Q22 S22:S23 X22 AE22">
    <cfRule type="containsText" dxfId="0" priority="67" stopIfTrue="1" operator="containsText" text="炸">
      <formula>NOT(ISERROR(SEARCH("炸",C5)))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0" orientation="landscape" r:id="rId1"/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Y42"/>
  <sheetViews>
    <sheetView tabSelected="1" topLeftCell="A12" zoomScale="80" zoomScaleNormal="80" zoomScaleSheetLayoutView="69" workbookViewId="0">
      <selection activeCell="AL17" sqref="AL17"/>
    </sheetView>
  </sheetViews>
  <sheetFormatPr defaultRowHeight="13.8"/>
  <cols>
    <col min="1" max="1" width="4.8984375" customWidth="1"/>
    <col min="2" max="2" width="5.59765625" customWidth="1"/>
    <col min="3" max="3" width="10" customWidth="1"/>
    <col min="4" max="4" width="6.59765625" customWidth="1"/>
    <col min="5" max="5" width="7" customWidth="1"/>
    <col min="6" max="8" width="4.59765625" style="226" hidden="1" customWidth="1"/>
    <col min="9" max="9" width="5.3984375" customWidth="1"/>
    <col min="10" max="10" width="10.09765625" customWidth="1"/>
    <col min="11" max="11" width="6.8984375" customWidth="1"/>
    <col min="12" max="12" width="7.09765625" customWidth="1"/>
    <col min="13" max="15" width="4.59765625" style="226" hidden="1" customWidth="1"/>
    <col min="16" max="16" width="6.3984375" customWidth="1"/>
    <col min="17" max="17" width="9.296875" customWidth="1"/>
    <col min="18" max="18" width="6.3984375" customWidth="1"/>
    <col min="19" max="19" width="7" customWidth="1"/>
    <col min="20" max="22" width="4.59765625" style="226" hidden="1" customWidth="1"/>
    <col min="23" max="23" width="6" customWidth="1"/>
    <col min="24" max="24" width="9.3984375" customWidth="1"/>
    <col min="25" max="25" width="6.69921875" customWidth="1"/>
    <col min="26" max="26" width="6.09765625" customWidth="1"/>
    <col min="27" max="29" width="4.59765625" style="226" hidden="1" customWidth="1"/>
    <col min="30" max="30" width="5.3984375" customWidth="1"/>
    <col min="31" max="31" width="10.09765625" customWidth="1"/>
    <col min="32" max="32" width="7.3984375" customWidth="1"/>
    <col min="33" max="33" width="6.8984375" customWidth="1"/>
    <col min="34" max="36" width="4.59765625" style="226" hidden="1" customWidth="1"/>
    <col min="38" max="38" width="16.296875" customWidth="1"/>
  </cols>
  <sheetData>
    <row r="1" spans="1:51" ht="24.6">
      <c r="A1" s="442" t="s">
        <v>272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/>
      <c r="AI1"/>
      <c r="AJ1"/>
    </row>
    <row r="2" spans="1:51" s="52" customFormat="1" ht="24" customHeight="1">
      <c r="A2" s="444" t="s">
        <v>21</v>
      </c>
      <c r="B2" s="444"/>
      <c r="C2" s="466" t="s">
        <v>166</v>
      </c>
      <c r="D2" s="467"/>
      <c r="E2" s="467"/>
      <c r="F2" s="467"/>
      <c r="G2" s="467"/>
      <c r="H2" s="467"/>
      <c r="I2" s="467"/>
      <c r="J2" s="467"/>
      <c r="K2" s="467"/>
      <c r="L2" s="467"/>
      <c r="M2" s="199"/>
      <c r="N2" s="199"/>
      <c r="O2" s="199"/>
      <c r="P2" s="72"/>
      <c r="Q2" s="72"/>
      <c r="R2" s="45"/>
      <c r="S2" s="72"/>
      <c r="T2" s="199"/>
      <c r="U2" s="199"/>
      <c r="V2" s="199"/>
      <c r="W2" s="72"/>
      <c r="X2" s="72" t="s">
        <v>22</v>
      </c>
      <c r="Y2" s="73"/>
      <c r="Z2" s="72"/>
      <c r="AA2" s="199"/>
      <c r="AB2" s="199"/>
      <c r="AC2" s="199"/>
      <c r="AD2" s="73"/>
      <c r="AE2" s="73"/>
      <c r="AF2" s="72"/>
      <c r="AG2" s="73"/>
      <c r="AH2" s="199"/>
      <c r="AI2" s="199"/>
      <c r="AJ2" s="445"/>
      <c r="AK2" s="445"/>
      <c r="AL2" s="445"/>
      <c r="AM2" s="445"/>
      <c r="AN2" s="445"/>
      <c r="AO2" s="445"/>
      <c r="AP2" s="445"/>
      <c r="AQ2" s="445"/>
      <c r="AR2" s="445"/>
      <c r="AS2" s="445"/>
      <c r="AT2" s="445"/>
      <c r="AU2" s="445"/>
      <c r="AV2" s="445"/>
      <c r="AW2" s="445"/>
      <c r="AX2" s="445"/>
      <c r="AY2" s="445"/>
    </row>
    <row r="3" spans="1:51" ht="16.2">
      <c r="A3" s="74" t="s">
        <v>0</v>
      </c>
      <c r="B3" s="446" t="s">
        <v>280</v>
      </c>
      <c r="C3" s="412"/>
      <c r="D3" s="412"/>
      <c r="E3" s="412"/>
      <c r="F3" s="203"/>
      <c r="G3" s="204"/>
      <c r="H3" s="204"/>
      <c r="I3" s="463" t="s">
        <v>279</v>
      </c>
      <c r="J3" s="464"/>
      <c r="K3" s="464"/>
      <c r="L3" s="465"/>
      <c r="M3" s="203"/>
      <c r="N3" s="204"/>
      <c r="O3" s="204"/>
      <c r="P3" s="446" t="s">
        <v>266</v>
      </c>
      <c r="Q3" s="412"/>
      <c r="R3" s="412"/>
      <c r="S3" s="412"/>
      <c r="T3" s="203"/>
      <c r="U3" s="204"/>
      <c r="V3" s="204"/>
      <c r="W3" s="446" t="s">
        <v>267</v>
      </c>
      <c r="X3" s="412"/>
      <c r="Y3" s="412"/>
      <c r="Z3" s="412"/>
      <c r="AA3" s="203"/>
      <c r="AB3" s="204"/>
      <c r="AC3" s="204"/>
      <c r="AD3" s="446" t="s">
        <v>268</v>
      </c>
      <c r="AE3" s="412"/>
      <c r="AF3" s="412"/>
      <c r="AG3" s="412"/>
      <c r="AH3" s="203"/>
      <c r="AI3" s="204"/>
      <c r="AJ3" s="204"/>
    </row>
    <row r="4" spans="1:51" ht="16.2">
      <c r="A4" s="74" t="s">
        <v>3</v>
      </c>
      <c r="B4" s="10" t="s">
        <v>4</v>
      </c>
      <c r="C4" s="74" t="s">
        <v>5</v>
      </c>
      <c r="D4" s="11" t="s">
        <v>6</v>
      </c>
      <c r="E4" s="10" t="s">
        <v>7</v>
      </c>
      <c r="F4" s="201" t="s">
        <v>54</v>
      </c>
      <c r="G4" s="201" t="s">
        <v>55</v>
      </c>
      <c r="H4" s="230" t="s">
        <v>56</v>
      </c>
      <c r="I4" s="10" t="s">
        <v>4</v>
      </c>
      <c r="J4" s="74" t="s">
        <v>5</v>
      </c>
      <c r="K4" s="11" t="s">
        <v>6</v>
      </c>
      <c r="L4" s="10" t="s">
        <v>7</v>
      </c>
      <c r="M4" s="201" t="s">
        <v>54</v>
      </c>
      <c r="N4" s="201" t="s">
        <v>55</v>
      </c>
      <c r="O4" s="230" t="s">
        <v>56</v>
      </c>
      <c r="P4" s="10" t="s">
        <v>4</v>
      </c>
      <c r="Q4" s="74" t="s">
        <v>5</v>
      </c>
      <c r="R4" s="11" t="s">
        <v>6</v>
      </c>
      <c r="S4" s="10" t="s">
        <v>7</v>
      </c>
      <c r="T4" s="201" t="s">
        <v>54</v>
      </c>
      <c r="U4" s="201" t="s">
        <v>55</v>
      </c>
      <c r="V4" s="230" t="s">
        <v>56</v>
      </c>
      <c r="W4" s="10" t="s">
        <v>4</v>
      </c>
      <c r="X4" s="74" t="s">
        <v>5</v>
      </c>
      <c r="Y4" s="11" t="s">
        <v>6</v>
      </c>
      <c r="Z4" s="10" t="s">
        <v>7</v>
      </c>
      <c r="AA4" s="201" t="s">
        <v>54</v>
      </c>
      <c r="AB4" s="201" t="s">
        <v>55</v>
      </c>
      <c r="AC4" s="230" t="s">
        <v>56</v>
      </c>
      <c r="AD4" s="10" t="s">
        <v>4</v>
      </c>
      <c r="AE4" s="74" t="s">
        <v>5</v>
      </c>
      <c r="AF4" s="11" t="s">
        <v>6</v>
      </c>
      <c r="AG4" s="10" t="s">
        <v>7</v>
      </c>
      <c r="AH4" s="201" t="s">
        <v>54</v>
      </c>
      <c r="AI4" s="201" t="s">
        <v>55</v>
      </c>
      <c r="AJ4" s="230" t="s">
        <v>56</v>
      </c>
    </row>
    <row r="5" spans="1:51" ht="16.649999999999999" customHeight="1">
      <c r="A5" s="453" t="s">
        <v>1</v>
      </c>
      <c r="B5" s="418" t="s">
        <v>60</v>
      </c>
      <c r="C5" s="79" t="s">
        <v>24</v>
      </c>
      <c r="D5" s="200">
        <f t="shared" ref="D5" si="0">E5/707*1000</f>
        <v>70.721357850070717</v>
      </c>
      <c r="E5" s="41">
        <v>50</v>
      </c>
      <c r="F5" s="236">
        <v>4.5</v>
      </c>
      <c r="G5" s="206"/>
      <c r="H5" s="206"/>
      <c r="I5" s="418" t="s">
        <v>25</v>
      </c>
      <c r="J5" s="53" t="s">
        <v>24</v>
      </c>
      <c r="K5" s="41">
        <v>52</v>
      </c>
      <c r="L5" s="41">
        <v>35</v>
      </c>
      <c r="M5" s="236">
        <v>4.5</v>
      </c>
      <c r="N5" s="206"/>
      <c r="O5" s="206"/>
      <c r="P5" s="455" t="s">
        <v>124</v>
      </c>
      <c r="Q5" s="387" t="s">
        <v>298</v>
      </c>
      <c r="R5" s="393"/>
      <c r="S5" s="394">
        <v>40</v>
      </c>
      <c r="T5" s="239">
        <v>4.5</v>
      </c>
      <c r="U5" s="206"/>
      <c r="V5" s="206"/>
      <c r="W5" s="418" t="s">
        <v>25</v>
      </c>
      <c r="X5" s="53" t="s">
        <v>24</v>
      </c>
      <c r="Y5" s="41">
        <v>52</v>
      </c>
      <c r="Z5" s="41">
        <v>35</v>
      </c>
      <c r="AA5" s="236">
        <v>4.5</v>
      </c>
      <c r="AB5" s="206"/>
      <c r="AC5" s="206"/>
      <c r="AD5" s="418" t="s">
        <v>60</v>
      </c>
      <c r="AE5" s="79" t="s">
        <v>24</v>
      </c>
      <c r="AF5" s="200">
        <f t="shared" ref="AF5" si="1">AG5/707*1000</f>
        <v>70.721357850070717</v>
      </c>
      <c r="AG5" s="41">
        <v>50</v>
      </c>
      <c r="AH5" s="236">
        <v>4.5</v>
      </c>
      <c r="AI5" s="206"/>
      <c r="AJ5" s="206"/>
    </row>
    <row r="6" spans="1:51" ht="16.649999999999999" customHeight="1">
      <c r="A6" s="453"/>
      <c r="B6" s="419"/>
      <c r="C6" s="79"/>
      <c r="D6" s="77"/>
      <c r="E6" s="41"/>
      <c r="F6" s="205"/>
      <c r="G6" s="205"/>
      <c r="H6" s="206"/>
      <c r="I6" s="419"/>
      <c r="J6" s="80" t="s">
        <v>26</v>
      </c>
      <c r="K6" s="41">
        <v>22</v>
      </c>
      <c r="L6" s="41">
        <v>15</v>
      </c>
      <c r="M6" s="236"/>
      <c r="N6" s="205"/>
      <c r="O6" s="206"/>
      <c r="P6" s="456"/>
      <c r="Q6" s="83" t="s">
        <v>269</v>
      </c>
      <c r="R6" s="320"/>
      <c r="S6" s="277"/>
      <c r="T6" s="225"/>
      <c r="U6" s="225"/>
      <c r="V6" s="225"/>
      <c r="W6" s="419"/>
      <c r="X6" s="80" t="s">
        <v>26</v>
      </c>
      <c r="Y6" s="41">
        <v>22</v>
      </c>
      <c r="Z6" s="41">
        <v>15</v>
      </c>
      <c r="AA6" s="236"/>
      <c r="AB6" s="205"/>
      <c r="AC6" s="206"/>
      <c r="AD6" s="419"/>
      <c r="AE6" s="79"/>
      <c r="AF6" s="77"/>
      <c r="AG6" s="41"/>
      <c r="AH6" s="205"/>
      <c r="AI6" s="205"/>
      <c r="AJ6" s="206"/>
      <c r="AK6" s="184"/>
    </row>
    <row r="7" spans="1:51" ht="16.2">
      <c r="A7" s="453"/>
      <c r="B7" s="420"/>
      <c r="C7" s="50"/>
      <c r="D7" s="77"/>
      <c r="E7" s="41"/>
      <c r="F7" s="205"/>
      <c r="G7" s="207"/>
      <c r="H7" s="206"/>
      <c r="I7" s="420"/>
      <c r="J7" s="80"/>
      <c r="K7" s="41"/>
      <c r="L7" s="41"/>
      <c r="M7" s="236"/>
      <c r="N7" s="207"/>
      <c r="O7" s="206"/>
      <c r="P7" s="456"/>
      <c r="Q7" s="84" t="s">
        <v>177</v>
      </c>
      <c r="R7" s="200">
        <f t="shared" ref="R7:R9" si="2">S7/680*1000</f>
        <v>75</v>
      </c>
      <c r="S7" s="85">
        <v>51</v>
      </c>
      <c r="T7" s="205"/>
      <c r="U7" s="208">
        <f>R7/35</f>
        <v>2.1428571428571428</v>
      </c>
      <c r="V7" s="206"/>
      <c r="W7" s="420"/>
      <c r="X7" s="80"/>
      <c r="Y7" s="41"/>
      <c r="Z7" s="41"/>
      <c r="AA7" s="236"/>
      <c r="AB7" s="207"/>
      <c r="AC7" s="206"/>
      <c r="AD7" s="420"/>
      <c r="AE7" s="50"/>
      <c r="AF7" s="77"/>
      <c r="AG7" s="41"/>
      <c r="AH7" s="205"/>
      <c r="AI7" s="207"/>
      <c r="AJ7" s="206"/>
      <c r="AK7" s="184"/>
    </row>
    <row r="8" spans="1:51" ht="17.100000000000001" customHeight="1">
      <c r="A8" s="453" t="s">
        <v>8</v>
      </c>
      <c r="B8" s="458" t="str">
        <f>'2月菜單'!E8</f>
        <v>糖醋肉</v>
      </c>
      <c r="C8" s="89" t="s">
        <v>168</v>
      </c>
      <c r="D8" s="200">
        <f>E8/680*1000</f>
        <v>75</v>
      </c>
      <c r="E8" s="92">
        <v>51</v>
      </c>
      <c r="F8" s="205"/>
      <c r="G8" s="208">
        <f>D8/35</f>
        <v>2.1428571428571428</v>
      </c>
      <c r="H8" s="208"/>
      <c r="I8" s="455" t="str">
        <f>'2月菜單'!E9</f>
        <v>椰香咖哩雞</v>
      </c>
      <c r="J8" s="54" t="s">
        <v>98</v>
      </c>
      <c r="K8" s="200">
        <f>L8/680*1000</f>
        <v>79.411764705882348</v>
      </c>
      <c r="L8" s="91">
        <v>54</v>
      </c>
      <c r="M8" s="205"/>
      <c r="N8" s="208">
        <f>K8/40*0.8</f>
        <v>1.588235294117647</v>
      </c>
      <c r="O8" s="208"/>
      <c r="P8" s="456"/>
      <c r="Q8" s="54" t="s">
        <v>172</v>
      </c>
      <c r="R8" s="200">
        <f t="shared" si="2"/>
        <v>7.3529411764705879</v>
      </c>
      <c r="S8" s="91">
        <v>5</v>
      </c>
      <c r="T8" s="205"/>
      <c r="U8" s="208"/>
      <c r="V8" s="231">
        <f t="shared" ref="V8:V9" si="3">R8/100</f>
        <v>7.3529411764705885E-2</v>
      </c>
      <c r="W8" s="421" t="str">
        <f>'2月菜單'!E11</f>
        <v>香酥雞腿*1</v>
      </c>
      <c r="X8" s="54" t="s">
        <v>100</v>
      </c>
      <c r="Y8" s="98">
        <v>120</v>
      </c>
      <c r="Z8" s="91" t="s">
        <v>198</v>
      </c>
      <c r="AA8" s="205"/>
      <c r="AB8" s="208">
        <f>Y8/40*0.5</f>
        <v>1.5</v>
      </c>
      <c r="AC8" s="208"/>
      <c r="AD8" s="421" t="str">
        <f>'2月菜單'!E12</f>
        <v>麻婆豆腐蒸魚</v>
      </c>
      <c r="AE8" s="89" t="s">
        <v>205</v>
      </c>
      <c r="AF8" s="200">
        <f t="shared" ref="AF8:AF10" si="4">AG8/680*1000</f>
        <v>117.64705882352941</v>
      </c>
      <c r="AG8" s="92">
        <v>80</v>
      </c>
      <c r="AH8" s="205"/>
      <c r="AI8" s="208">
        <f>AF8/35*0.6</f>
        <v>2.0168067226890756</v>
      </c>
      <c r="AJ8" s="208"/>
      <c r="AK8" s="184"/>
    </row>
    <row r="9" spans="1:51" ht="17.100000000000001" customHeight="1">
      <c r="A9" s="454"/>
      <c r="B9" s="458"/>
      <c r="C9" s="89" t="s">
        <v>96</v>
      </c>
      <c r="D9" s="200">
        <f t="shared" ref="D9:D11" si="5">E9/680*1000</f>
        <v>17.647058823529413</v>
      </c>
      <c r="E9" s="92">
        <v>12</v>
      </c>
      <c r="F9" s="205"/>
      <c r="G9" s="209"/>
      <c r="H9" s="231">
        <f>D9/100</f>
        <v>0.17647058823529413</v>
      </c>
      <c r="I9" s="456"/>
      <c r="J9" s="54" t="s">
        <v>185</v>
      </c>
      <c r="K9" s="200">
        <f t="shared" ref="K9:K11" si="6">L9/680*1000</f>
        <v>17.647058823529413</v>
      </c>
      <c r="L9" s="91">
        <v>12</v>
      </c>
      <c r="M9" s="239">
        <f>K9/90</f>
        <v>0.19607843137254904</v>
      </c>
      <c r="N9" s="208"/>
      <c r="O9" s="231"/>
      <c r="P9" s="456"/>
      <c r="Q9" s="54" t="s">
        <v>178</v>
      </c>
      <c r="R9" s="200">
        <f t="shared" si="2"/>
        <v>17.647058823529413</v>
      </c>
      <c r="S9" s="91">
        <v>12</v>
      </c>
      <c r="T9" s="239"/>
      <c r="U9" s="209"/>
      <c r="V9" s="231">
        <f t="shared" si="3"/>
        <v>0.17647058823529413</v>
      </c>
      <c r="W9" s="421"/>
      <c r="X9" s="54"/>
      <c r="Y9" s="98"/>
      <c r="Z9" s="92" t="s">
        <v>102</v>
      </c>
      <c r="AA9" s="205"/>
      <c r="AB9" s="209"/>
      <c r="AC9" s="231"/>
      <c r="AD9" s="421"/>
      <c r="AE9" s="55" t="s">
        <v>181</v>
      </c>
      <c r="AF9" s="200">
        <f t="shared" si="4"/>
        <v>14.705882352941176</v>
      </c>
      <c r="AG9" s="92">
        <v>10</v>
      </c>
      <c r="AH9" s="205"/>
      <c r="AI9" s="208">
        <f>AF9/80</f>
        <v>0.18382352941176469</v>
      </c>
      <c r="AJ9" s="231"/>
      <c r="AK9" s="184"/>
      <c r="AL9" s="299"/>
    </row>
    <row r="10" spans="1:51" ht="17.100000000000001" customHeight="1">
      <c r="A10" s="454"/>
      <c r="B10" s="458"/>
      <c r="C10" s="89" t="s">
        <v>97</v>
      </c>
      <c r="D10" s="200">
        <f t="shared" si="5"/>
        <v>7.3529411764705879</v>
      </c>
      <c r="E10" s="92">
        <v>5</v>
      </c>
      <c r="F10" s="205"/>
      <c r="G10" s="209"/>
      <c r="H10" s="231">
        <f t="shared" ref="H10:H11" si="7">D10/100</f>
        <v>7.3529411764705885E-2</v>
      </c>
      <c r="I10" s="456"/>
      <c r="J10" s="54" t="s">
        <v>186</v>
      </c>
      <c r="K10" s="200">
        <f t="shared" si="6"/>
        <v>11.76470588235294</v>
      </c>
      <c r="L10" s="91">
        <v>8</v>
      </c>
      <c r="M10" s="205"/>
      <c r="N10" s="208"/>
      <c r="O10" s="231">
        <f t="shared" ref="O10" si="8">K10/100</f>
        <v>0.1176470588235294</v>
      </c>
      <c r="P10" s="456"/>
      <c r="Q10" s="121" t="s">
        <v>174</v>
      </c>
      <c r="R10" s="200">
        <f>S10/687*1000</f>
        <v>1.4556040756914119</v>
      </c>
      <c r="S10" s="27">
        <v>1</v>
      </c>
      <c r="T10" s="205"/>
      <c r="U10" s="208"/>
      <c r="V10" s="231"/>
      <c r="W10" s="421"/>
      <c r="X10" s="385" t="s">
        <v>290</v>
      </c>
      <c r="Y10" s="98"/>
      <c r="Z10" s="395">
        <v>0.6</v>
      </c>
      <c r="AA10" s="205"/>
      <c r="AB10" s="209"/>
      <c r="AC10" s="231"/>
      <c r="AD10" s="421"/>
      <c r="AE10" s="55" t="s">
        <v>206</v>
      </c>
      <c r="AF10" s="200">
        <f t="shared" si="4"/>
        <v>4.4117647058823533</v>
      </c>
      <c r="AG10" s="92">
        <v>3</v>
      </c>
      <c r="AH10" s="205"/>
      <c r="AI10" s="209"/>
      <c r="AJ10" s="231">
        <f>AF10/100</f>
        <v>4.4117647058823532E-2</v>
      </c>
      <c r="AK10" s="184"/>
      <c r="AL10" s="299"/>
    </row>
    <row r="11" spans="1:51" ht="17.100000000000001" customHeight="1">
      <c r="A11" s="454"/>
      <c r="B11" s="458"/>
      <c r="C11" s="89" t="s">
        <v>169</v>
      </c>
      <c r="D11" s="200">
        <f t="shared" si="5"/>
        <v>4.4117647058823533</v>
      </c>
      <c r="E11" s="92">
        <v>3</v>
      </c>
      <c r="F11" s="205"/>
      <c r="G11" s="208"/>
      <c r="H11" s="231">
        <f t="shared" si="7"/>
        <v>4.4117647058823532E-2</v>
      </c>
      <c r="I11" s="456"/>
      <c r="J11" s="54" t="s">
        <v>187</v>
      </c>
      <c r="K11" s="200">
        <f t="shared" si="6"/>
        <v>4.4117647058823533</v>
      </c>
      <c r="L11" s="91">
        <v>3</v>
      </c>
      <c r="M11" s="205"/>
      <c r="N11" s="208">
        <f>K11/50</f>
        <v>8.8235294117647065E-2</v>
      </c>
      <c r="O11" s="231"/>
      <c r="P11" s="456"/>
      <c r="Q11" s="379" t="s">
        <v>284</v>
      </c>
      <c r="R11" s="380">
        <v>1.791044776119403</v>
      </c>
      <c r="S11" s="381" t="s">
        <v>285</v>
      </c>
      <c r="T11" s="225"/>
      <c r="U11" s="225"/>
      <c r="V11" s="225"/>
      <c r="W11" s="421"/>
      <c r="X11" s="385" t="s">
        <v>291</v>
      </c>
      <c r="Y11" s="90"/>
      <c r="Z11" s="395">
        <v>0.6</v>
      </c>
      <c r="AA11" s="205"/>
      <c r="AB11" s="208"/>
      <c r="AC11" s="231"/>
      <c r="AD11" s="421"/>
      <c r="AE11" s="55" t="s">
        <v>207</v>
      </c>
      <c r="AF11" s="98" t="s">
        <v>57</v>
      </c>
      <c r="AG11" s="91">
        <v>0.5</v>
      </c>
      <c r="AH11" s="205"/>
      <c r="AI11" s="208"/>
      <c r="AJ11" s="231"/>
      <c r="AK11" s="184"/>
      <c r="AL11" s="299"/>
    </row>
    <row r="12" spans="1:51" ht="17.100000000000001" customHeight="1">
      <c r="A12" s="454"/>
      <c r="B12" s="458"/>
      <c r="C12" s="89" t="s">
        <v>170</v>
      </c>
      <c r="D12" s="98" t="s">
        <v>183</v>
      </c>
      <c r="E12" s="91" t="s">
        <v>184</v>
      </c>
      <c r="F12" s="205"/>
      <c r="G12" s="209"/>
      <c r="H12" s="208"/>
      <c r="I12" s="456"/>
      <c r="J12" s="54" t="s">
        <v>188</v>
      </c>
      <c r="K12" s="90" t="s">
        <v>183</v>
      </c>
      <c r="L12" s="345" t="s">
        <v>189</v>
      </c>
      <c r="M12" s="205"/>
      <c r="N12" s="209"/>
      <c r="O12" s="208"/>
      <c r="P12" s="456"/>
      <c r="Q12" s="379" t="s">
        <v>286</v>
      </c>
      <c r="R12" s="380">
        <v>0.89552238805970152</v>
      </c>
      <c r="S12" s="382" t="s">
        <v>287</v>
      </c>
      <c r="T12" s="215"/>
      <c r="U12" s="215"/>
      <c r="V12" s="208"/>
      <c r="W12" s="421"/>
      <c r="X12" s="385" t="s">
        <v>292</v>
      </c>
      <c r="Y12" s="46"/>
      <c r="Z12" s="195">
        <v>0.3</v>
      </c>
      <c r="AA12" s="205"/>
      <c r="AB12" s="209"/>
      <c r="AC12" s="208"/>
      <c r="AD12" s="421"/>
      <c r="AE12" s="121"/>
      <c r="AF12" s="46"/>
      <c r="AG12" s="75"/>
      <c r="AH12" s="205"/>
      <c r="AI12" s="209"/>
      <c r="AJ12" s="208"/>
      <c r="AL12" s="299"/>
    </row>
    <row r="13" spans="1:51" ht="17.100000000000001" customHeight="1">
      <c r="A13" s="454"/>
      <c r="B13" s="458"/>
      <c r="C13" s="55" t="s">
        <v>221</v>
      </c>
      <c r="D13" s="98" t="s">
        <v>183</v>
      </c>
      <c r="E13" s="91" t="s">
        <v>223</v>
      </c>
      <c r="F13" s="205"/>
      <c r="G13" s="205"/>
      <c r="H13" s="208"/>
      <c r="I13" s="456"/>
      <c r="J13" s="121" t="s">
        <v>224</v>
      </c>
      <c r="K13" s="46" t="s">
        <v>183</v>
      </c>
      <c r="L13" s="190" t="s">
        <v>225</v>
      </c>
      <c r="M13" s="205"/>
      <c r="N13" s="205"/>
      <c r="O13" s="208"/>
      <c r="P13" s="456"/>
      <c r="Q13" s="383" t="s">
        <v>288</v>
      </c>
      <c r="R13" s="380">
        <v>2.6865671641791047</v>
      </c>
      <c r="S13" s="384" t="s">
        <v>289</v>
      </c>
      <c r="T13" s="205"/>
      <c r="U13" s="205"/>
      <c r="V13" s="208"/>
      <c r="W13" s="421"/>
      <c r="X13" s="46"/>
      <c r="Y13" s="46"/>
      <c r="Z13" s="75"/>
      <c r="AA13" s="205"/>
      <c r="AB13" s="205"/>
      <c r="AC13" s="208"/>
      <c r="AD13" s="421"/>
      <c r="AE13" s="309"/>
      <c r="AF13" s="46"/>
      <c r="AG13" s="75"/>
      <c r="AH13" s="205"/>
      <c r="AI13" s="205"/>
      <c r="AJ13" s="208"/>
      <c r="AL13" s="299"/>
    </row>
    <row r="14" spans="1:51" ht="17.100000000000001" customHeight="1">
      <c r="A14" s="454"/>
      <c r="B14" s="413"/>
      <c r="C14" s="122"/>
      <c r="D14" s="123"/>
      <c r="E14" s="123"/>
      <c r="F14" s="205"/>
      <c r="G14" s="211"/>
      <c r="H14" s="208"/>
      <c r="I14" s="456"/>
      <c r="J14" s="46"/>
      <c r="K14" s="46"/>
      <c r="L14" s="190"/>
      <c r="M14" s="205"/>
      <c r="N14" s="211"/>
      <c r="O14" s="208"/>
      <c r="P14" s="456"/>
      <c r="Q14" s="46"/>
      <c r="R14" s="41"/>
      <c r="S14" s="46"/>
      <c r="T14" s="205"/>
      <c r="U14" s="211"/>
      <c r="V14" s="208"/>
      <c r="W14" s="421"/>
      <c r="X14" s="46"/>
      <c r="Y14" s="46"/>
      <c r="Z14" s="75"/>
      <c r="AA14" s="205"/>
      <c r="AB14" s="211"/>
      <c r="AC14" s="208"/>
      <c r="AD14" s="421"/>
      <c r="AE14" s="46"/>
      <c r="AF14" s="46"/>
      <c r="AG14" s="75"/>
      <c r="AH14" s="205"/>
      <c r="AI14" s="211"/>
      <c r="AJ14" s="208"/>
    </row>
    <row r="15" spans="1:51" ht="17.100000000000001" customHeight="1">
      <c r="A15" s="454"/>
      <c r="B15" s="413"/>
      <c r="C15" s="12"/>
      <c r="D15" s="41"/>
      <c r="E15" s="75"/>
      <c r="F15" s="205"/>
      <c r="G15" s="208"/>
      <c r="H15" s="212"/>
      <c r="I15" s="457"/>
      <c r="J15" s="46"/>
      <c r="K15" s="46"/>
      <c r="L15" s="190"/>
      <c r="M15" s="205"/>
      <c r="N15" s="208"/>
      <c r="O15" s="212"/>
      <c r="P15" s="457"/>
      <c r="Q15" s="46"/>
      <c r="R15" s="41"/>
      <c r="S15" s="46"/>
      <c r="T15" s="205"/>
      <c r="U15" s="208"/>
      <c r="V15" s="212"/>
      <c r="W15" s="421"/>
      <c r="X15" s="46"/>
      <c r="Y15" s="46"/>
      <c r="Z15" s="75"/>
      <c r="AA15" s="205"/>
      <c r="AB15" s="208"/>
      <c r="AC15" s="212"/>
      <c r="AD15" s="421"/>
      <c r="AE15" s="46"/>
      <c r="AF15" s="46"/>
      <c r="AG15" s="75"/>
      <c r="AH15" s="205"/>
      <c r="AI15" s="208"/>
      <c r="AJ15" s="212"/>
    </row>
    <row r="16" spans="1:51" ht="17.100000000000001" customHeight="1">
      <c r="A16" s="453" t="s">
        <v>9</v>
      </c>
      <c r="B16" s="459" t="str">
        <f>'2月菜單'!F8</f>
        <v>香菇黃瓜</v>
      </c>
      <c r="C16" s="93" t="s">
        <v>171</v>
      </c>
      <c r="D16" s="200">
        <f t="shared" ref="D16:D18" si="9">E16/680*1000</f>
        <v>61.764705882352942</v>
      </c>
      <c r="E16" s="92">
        <v>42</v>
      </c>
      <c r="F16" s="239"/>
      <c r="G16" s="208"/>
      <c r="H16" s="231">
        <f t="shared" ref="H16:H18" si="10">D16/100</f>
        <v>0.61764705882352944</v>
      </c>
      <c r="I16" s="460" t="str">
        <f>'2月菜單'!F9</f>
        <v>泰式冬粉</v>
      </c>
      <c r="J16" s="390" t="s">
        <v>296</v>
      </c>
      <c r="K16" s="313">
        <f t="shared" ref="K16:K19" si="11">L16/670*1000</f>
        <v>13.432835820895523</v>
      </c>
      <c r="L16" s="391">
        <v>9</v>
      </c>
      <c r="M16" s="225"/>
      <c r="N16" s="208">
        <f>K16/55</f>
        <v>0.24423337856173677</v>
      </c>
      <c r="O16" s="225"/>
      <c r="P16" s="413">
        <f>'2月菜單'!F10</f>
        <v>0</v>
      </c>
      <c r="Q16" s="83"/>
      <c r="R16" s="117"/>
      <c r="S16" s="117"/>
      <c r="T16" s="213"/>
      <c r="U16" s="208"/>
      <c r="V16" s="231"/>
      <c r="W16" s="450" t="str">
        <f>'2月菜單'!F11</f>
        <v>肉燥蒸蛋</v>
      </c>
      <c r="X16" s="55" t="s">
        <v>99</v>
      </c>
      <c r="Y16" s="200">
        <f t="shared" ref="Y16:Y17" si="12">Z16/680*1000</f>
        <v>60.294117647058826</v>
      </c>
      <c r="Z16" s="91">
        <v>41</v>
      </c>
      <c r="AA16" s="213"/>
      <c r="AB16" s="208">
        <f>Y16/55</f>
        <v>1.0962566844919786</v>
      </c>
      <c r="AC16" s="231"/>
      <c r="AD16" s="414" t="str">
        <f>'2月菜單'!F12</f>
        <v>玉米炒肉絲</v>
      </c>
      <c r="AE16" s="100" t="s">
        <v>196</v>
      </c>
      <c r="AF16" s="200">
        <f t="shared" ref="AF16:AF18" si="13">AG16/680*1000</f>
        <v>8.8235294117647065</v>
      </c>
      <c r="AG16" s="101">
        <v>6</v>
      </c>
      <c r="AH16" s="213"/>
      <c r="AI16" s="208">
        <f>AF16/35</f>
        <v>0.25210084033613445</v>
      </c>
      <c r="AJ16" s="231"/>
    </row>
    <row r="17" spans="1:38" ht="17.100000000000001" customHeight="1">
      <c r="A17" s="454"/>
      <c r="B17" s="454"/>
      <c r="C17" s="310" t="s">
        <v>172</v>
      </c>
      <c r="D17" s="200">
        <f t="shared" si="9"/>
        <v>8.8235294117647065</v>
      </c>
      <c r="E17" s="92">
        <v>6</v>
      </c>
      <c r="F17" s="213"/>
      <c r="G17" s="208"/>
      <c r="H17" s="231">
        <f t="shared" si="10"/>
        <v>8.8235294117647065E-2</v>
      </c>
      <c r="I17" s="461"/>
      <c r="J17" s="390" t="s">
        <v>101</v>
      </c>
      <c r="K17" s="313">
        <f t="shared" si="11"/>
        <v>37.31343283582089</v>
      </c>
      <c r="L17" s="391">
        <v>25</v>
      </c>
      <c r="M17" s="213"/>
      <c r="N17" s="208"/>
      <c r="O17" s="231"/>
      <c r="P17" s="413"/>
      <c r="Q17" s="83"/>
      <c r="R17" s="75"/>
      <c r="S17" s="75"/>
      <c r="T17" s="213"/>
      <c r="U17" s="208"/>
      <c r="V17" s="231"/>
      <c r="W17" s="451"/>
      <c r="X17" s="55" t="s">
        <v>179</v>
      </c>
      <c r="Y17" s="200">
        <f t="shared" si="12"/>
        <v>4.4117647058823533</v>
      </c>
      <c r="Z17" s="92">
        <v>3</v>
      </c>
      <c r="AA17" s="213"/>
      <c r="AB17" s="208">
        <f>Y17/35</f>
        <v>0.12605042016806722</v>
      </c>
      <c r="AC17" s="231"/>
      <c r="AD17" s="414"/>
      <c r="AE17" s="100" t="s">
        <v>208</v>
      </c>
      <c r="AF17" s="200">
        <f t="shared" si="13"/>
        <v>52.941176470588232</v>
      </c>
      <c r="AG17" s="101">
        <v>36</v>
      </c>
      <c r="AH17" s="239">
        <f>AF17/85</f>
        <v>0.62283737024221453</v>
      </c>
      <c r="AI17" s="208"/>
      <c r="AJ17" s="231"/>
    </row>
    <row r="18" spans="1:38" ht="17.100000000000001" customHeight="1">
      <c r="A18" s="454"/>
      <c r="B18" s="454"/>
      <c r="C18" s="93" t="s">
        <v>173</v>
      </c>
      <c r="D18" s="200">
        <f t="shared" si="9"/>
        <v>4.4117647058823533</v>
      </c>
      <c r="E18" s="92">
        <v>3</v>
      </c>
      <c r="F18" s="213"/>
      <c r="G18" s="213"/>
      <c r="H18" s="231">
        <f t="shared" si="10"/>
        <v>4.4117647058823532E-2</v>
      </c>
      <c r="I18" s="461"/>
      <c r="J18" s="390" t="s">
        <v>97</v>
      </c>
      <c r="K18" s="313">
        <f t="shared" si="11"/>
        <v>4.477611940298508</v>
      </c>
      <c r="L18" s="392">
        <v>3</v>
      </c>
      <c r="M18" s="213"/>
      <c r="N18" s="213"/>
      <c r="O18" s="231"/>
      <c r="P18" s="413"/>
      <c r="Q18" s="68"/>
      <c r="R18" s="75"/>
      <c r="S18" s="68"/>
      <c r="T18" s="213"/>
      <c r="U18" s="213"/>
      <c r="V18" s="231"/>
      <c r="W18" s="451"/>
      <c r="X18" s="55"/>
      <c r="Y18" s="200"/>
      <c r="Z18" s="92"/>
      <c r="AA18" s="213"/>
      <c r="AB18" s="213"/>
      <c r="AC18" s="231"/>
      <c r="AD18" s="478"/>
      <c r="AE18" s="100" t="s">
        <v>173</v>
      </c>
      <c r="AF18" s="200">
        <f t="shared" si="13"/>
        <v>7.3529411764705879</v>
      </c>
      <c r="AG18" s="88">
        <v>5</v>
      </c>
      <c r="AH18" s="213"/>
      <c r="AI18" s="213"/>
      <c r="AJ18" s="231">
        <f t="shared" ref="AJ18" si="14">AF18/100</f>
        <v>7.3529411764705885E-2</v>
      </c>
    </row>
    <row r="19" spans="1:38" ht="17.100000000000001" customHeight="1">
      <c r="A19" s="454"/>
      <c r="B19" s="454"/>
      <c r="C19" s="198" t="s">
        <v>174</v>
      </c>
      <c r="D19" s="49" t="s">
        <v>103</v>
      </c>
      <c r="E19" s="300">
        <v>0.6</v>
      </c>
      <c r="F19" s="213"/>
      <c r="G19" s="208"/>
      <c r="H19" s="231"/>
      <c r="I19" s="461"/>
      <c r="J19" s="390" t="s">
        <v>256</v>
      </c>
      <c r="K19" s="313">
        <f t="shared" si="11"/>
        <v>4.477611940298508</v>
      </c>
      <c r="L19" s="392">
        <v>3</v>
      </c>
      <c r="M19" s="213"/>
      <c r="N19" s="213"/>
      <c r="O19" s="231"/>
      <c r="P19" s="413"/>
      <c r="Q19" s="75"/>
      <c r="R19" s="75"/>
      <c r="S19" s="75"/>
      <c r="T19" s="213"/>
      <c r="U19" s="214"/>
      <c r="V19" s="231"/>
      <c r="W19" s="451"/>
      <c r="X19" s="198"/>
      <c r="Y19" s="200"/>
      <c r="Z19" s="190"/>
      <c r="AA19" s="213"/>
      <c r="AB19" s="214"/>
      <c r="AC19" s="231"/>
      <c r="AD19" s="414"/>
      <c r="AE19" s="121"/>
      <c r="AF19" s="200"/>
      <c r="AG19" s="46"/>
      <c r="AH19" s="213"/>
      <c r="AI19" s="208"/>
      <c r="AJ19" s="231"/>
    </row>
    <row r="20" spans="1:38" ht="17.100000000000001" customHeight="1">
      <c r="A20" s="454"/>
      <c r="B20" s="454"/>
      <c r="C20" s="315"/>
      <c r="D20" s="49"/>
      <c r="E20" s="300"/>
      <c r="F20" s="205"/>
      <c r="G20" s="208"/>
      <c r="H20" s="231"/>
      <c r="I20" s="461"/>
      <c r="J20" s="47"/>
      <c r="K20" s="49"/>
      <c r="L20" s="190"/>
      <c r="M20" s="205"/>
      <c r="N20" s="206"/>
      <c r="O20" s="231"/>
      <c r="P20" s="413"/>
      <c r="Q20" s="68"/>
      <c r="R20" s="102"/>
      <c r="S20" s="75"/>
      <c r="T20" s="205"/>
      <c r="U20" s="206"/>
      <c r="V20" s="231"/>
      <c r="W20" s="451"/>
      <c r="X20" s="297"/>
      <c r="Y20" s="49"/>
      <c r="Z20" s="75"/>
      <c r="AA20" s="205"/>
      <c r="AB20" s="206"/>
      <c r="AC20" s="231"/>
      <c r="AD20" s="414"/>
      <c r="AE20" s="198"/>
      <c r="AF20" s="49"/>
      <c r="AG20" s="75"/>
      <c r="AH20" s="205"/>
      <c r="AI20" s="208"/>
      <c r="AJ20" s="231"/>
    </row>
    <row r="21" spans="1:38" ht="17.100000000000001" customHeight="1">
      <c r="A21" s="454"/>
      <c r="B21" s="454"/>
      <c r="C21" s="296"/>
      <c r="D21" s="46"/>
      <c r="E21" s="41"/>
      <c r="F21" s="215"/>
      <c r="G21" s="205"/>
      <c r="H21" s="231"/>
      <c r="I21" s="462"/>
      <c r="J21" s="94"/>
      <c r="K21" s="94"/>
      <c r="L21" s="190"/>
      <c r="M21" s="215"/>
      <c r="N21" s="205"/>
      <c r="O21" s="231"/>
      <c r="P21" s="413"/>
      <c r="Q21" s="75"/>
      <c r="R21" s="75"/>
      <c r="S21" s="75"/>
      <c r="T21" s="215"/>
      <c r="U21" s="205"/>
      <c r="V21" s="231"/>
      <c r="W21" s="452"/>
      <c r="X21" s="94"/>
      <c r="Y21" s="94"/>
      <c r="Z21" s="75"/>
      <c r="AA21" s="215"/>
      <c r="AB21" s="205"/>
      <c r="AC21" s="231"/>
      <c r="AD21" s="414"/>
      <c r="AE21" s="94"/>
      <c r="AF21" s="94"/>
      <c r="AG21" s="75"/>
      <c r="AH21" s="215"/>
      <c r="AI21" s="205"/>
      <c r="AJ21" s="231"/>
    </row>
    <row r="22" spans="1:38" ht="17.100000000000001" customHeight="1">
      <c r="A22" s="453" t="s">
        <v>65</v>
      </c>
      <c r="B22" s="413" t="s">
        <v>66</v>
      </c>
      <c r="C22" s="81" t="s">
        <v>176</v>
      </c>
      <c r="D22" s="200">
        <f t="shared" ref="D22" si="15">E22/680*1000</f>
        <v>73.529411764705884</v>
      </c>
      <c r="E22" s="92">
        <v>50</v>
      </c>
      <c r="F22" s="206"/>
      <c r="G22" s="206"/>
      <c r="H22" s="231">
        <f t="shared" ref="H22" si="16">D22/100</f>
        <v>0.73529411764705888</v>
      </c>
      <c r="I22" s="415" t="s">
        <v>61</v>
      </c>
      <c r="J22" s="81" t="s">
        <v>190</v>
      </c>
      <c r="K22" s="200">
        <f t="shared" ref="K22:K26" si="17">L22/680*1000</f>
        <v>73.529411764705884</v>
      </c>
      <c r="L22" s="91">
        <v>50</v>
      </c>
      <c r="M22" s="206"/>
      <c r="N22" s="206"/>
      <c r="O22" s="231">
        <f t="shared" ref="O22:O23" si="18">K22/100</f>
        <v>0.73529411764705888</v>
      </c>
      <c r="P22" s="415" t="s">
        <v>61</v>
      </c>
      <c r="Q22" s="81" t="s">
        <v>101</v>
      </c>
      <c r="R22" s="200">
        <f t="shared" ref="R22:R27" si="19">S22/680*1000</f>
        <v>73.529411764705884</v>
      </c>
      <c r="S22" s="91">
        <v>50</v>
      </c>
      <c r="T22" s="206"/>
      <c r="U22" s="206"/>
      <c r="V22" s="231">
        <f t="shared" ref="V22:V25" si="20">R22/100</f>
        <v>0.73529411764705888</v>
      </c>
      <c r="W22" s="413" t="s">
        <v>61</v>
      </c>
      <c r="X22" s="81" t="s">
        <v>180</v>
      </c>
      <c r="Y22" s="200">
        <f t="shared" ref="Y22" si="21">Z22/680*1000</f>
        <v>73.529411764705884</v>
      </c>
      <c r="Z22" s="92">
        <v>50</v>
      </c>
      <c r="AA22" s="206"/>
      <c r="AB22" s="206"/>
      <c r="AC22" s="231">
        <f t="shared" ref="AC22" si="22">Y22/100</f>
        <v>0.73529411764705888</v>
      </c>
      <c r="AD22" s="413" t="str">
        <f>'2月菜單'!G12</f>
        <v>有機蔬菜</v>
      </c>
      <c r="AE22" s="82" t="s">
        <v>62</v>
      </c>
      <c r="AF22" s="200">
        <f t="shared" ref="AF22" si="23">AG22/680*1000</f>
        <v>73.529411764705884</v>
      </c>
      <c r="AG22" s="9">
        <v>50</v>
      </c>
      <c r="AH22" s="206"/>
      <c r="AI22" s="206"/>
      <c r="AJ22" s="231">
        <f t="shared" ref="AJ22" si="24">AF22/100</f>
        <v>0.73529411764705888</v>
      </c>
    </row>
    <row r="23" spans="1:38" ht="17.100000000000001" customHeight="1" thickBot="1">
      <c r="A23" s="454"/>
      <c r="B23" s="413"/>
      <c r="C23" s="127"/>
      <c r="D23" s="59"/>
      <c r="E23" s="69"/>
      <c r="F23" s="206"/>
      <c r="G23" s="206"/>
      <c r="H23" s="231"/>
      <c r="I23" s="416"/>
      <c r="J23" s="263" t="s">
        <v>191</v>
      </c>
      <c r="K23" s="200">
        <f t="shared" si="17"/>
        <v>4.4117647058823533</v>
      </c>
      <c r="L23" s="264">
        <v>3</v>
      </c>
      <c r="M23" s="268"/>
      <c r="N23" s="268"/>
      <c r="O23" s="231">
        <f t="shared" si="18"/>
        <v>4.4117647058823532E-2</v>
      </c>
      <c r="P23" s="416"/>
      <c r="Q23" s="263" t="s">
        <v>97</v>
      </c>
      <c r="R23" s="200">
        <f t="shared" si="19"/>
        <v>4.4117647058823533</v>
      </c>
      <c r="S23" s="304">
        <v>3</v>
      </c>
      <c r="T23" s="268"/>
      <c r="U23" s="268"/>
      <c r="V23" s="231">
        <f t="shared" si="20"/>
        <v>4.4117647058823532E-2</v>
      </c>
      <c r="W23" s="413"/>
      <c r="X23" s="263" t="s">
        <v>199</v>
      </c>
      <c r="Y23" s="113" t="s">
        <v>183</v>
      </c>
      <c r="Z23" s="280" t="s">
        <v>184</v>
      </c>
      <c r="AA23" s="206"/>
      <c r="AB23" s="206"/>
      <c r="AC23" s="231"/>
      <c r="AD23" s="413"/>
      <c r="AE23" s="279"/>
      <c r="AF23" s="113"/>
      <c r="AG23" s="369"/>
      <c r="AH23" s="206"/>
      <c r="AI23" s="206"/>
      <c r="AJ23" s="231"/>
    </row>
    <row r="24" spans="1:38" ht="17.100000000000001" customHeight="1">
      <c r="A24" s="454"/>
      <c r="B24" s="413"/>
      <c r="C24" s="18"/>
      <c r="D24" s="62"/>
      <c r="E24" s="63"/>
      <c r="F24" s="216"/>
      <c r="G24" s="217"/>
      <c r="H24" s="215"/>
      <c r="I24" s="471"/>
      <c r="J24" s="111"/>
      <c r="K24" s="200"/>
      <c r="L24" s="12"/>
      <c r="M24" s="216"/>
      <c r="N24" s="217"/>
      <c r="O24" s="231"/>
      <c r="P24" s="471"/>
      <c r="Q24" s="308"/>
      <c r="R24" s="300"/>
      <c r="S24" s="12"/>
      <c r="T24" s="216"/>
      <c r="U24" s="217"/>
      <c r="V24" s="231"/>
      <c r="W24" s="458"/>
      <c r="X24" s="347" t="s">
        <v>204</v>
      </c>
      <c r="Y24" s="348" t="s">
        <v>183</v>
      </c>
      <c r="Z24" s="349" t="s">
        <v>184</v>
      </c>
      <c r="AA24" s="346"/>
      <c r="AB24" s="217"/>
      <c r="AC24" s="215"/>
      <c r="AD24" s="458"/>
      <c r="AE24" s="370" t="s">
        <v>212</v>
      </c>
      <c r="AF24" s="371" t="s">
        <v>183</v>
      </c>
      <c r="AG24" s="372" t="s">
        <v>213</v>
      </c>
      <c r="AH24" s="346"/>
      <c r="AI24" s="217"/>
      <c r="AJ24" s="215"/>
      <c r="AL24" s="303"/>
    </row>
    <row r="25" spans="1:38" ht="17.100000000000001" customHeight="1">
      <c r="A25" s="468" t="s">
        <v>10</v>
      </c>
      <c r="B25" s="413" t="str">
        <f>'2月菜單'!H8</f>
        <v>味噌海芽湯</v>
      </c>
      <c r="C25" s="103" t="s">
        <v>181</v>
      </c>
      <c r="D25" s="200">
        <f t="shared" ref="D25" si="25">E25/680*1000</f>
        <v>22.058823529411764</v>
      </c>
      <c r="E25" s="91">
        <v>15</v>
      </c>
      <c r="F25" s="218"/>
      <c r="G25" s="208">
        <f>D25/80</f>
        <v>0.27573529411764708</v>
      </c>
      <c r="H25" s="231"/>
      <c r="I25" s="469" t="str">
        <f>'2月菜單'!H9</f>
        <v>冬瓜玉米湯</v>
      </c>
      <c r="J25" s="89" t="s">
        <v>192</v>
      </c>
      <c r="K25" s="200">
        <f t="shared" si="17"/>
        <v>14.705882352941176</v>
      </c>
      <c r="L25" s="289">
        <v>10</v>
      </c>
      <c r="M25" s="215"/>
      <c r="N25" s="215"/>
      <c r="O25" s="231">
        <f>K25/100</f>
        <v>0.14705882352941177</v>
      </c>
      <c r="P25" s="438" t="str">
        <f>'2月菜單'!H10</f>
        <v>蘿蔔龍骨湯</v>
      </c>
      <c r="Q25" s="105" t="s">
        <v>194</v>
      </c>
      <c r="R25" s="200">
        <f t="shared" si="19"/>
        <v>32.352941176470594</v>
      </c>
      <c r="S25" s="106">
        <v>22</v>
      </c>
      <c r="T25" s="218"/>
      <c r="U25" s="208"/>
      <c r="V25" s="231">
        <f t="shared" si="20"/>
        <v>0.32352941176470595</v>
      </c>
      <c r="W25" s="458" t="str">
        <f>'2月菜單'!H11</f>
        <v>柴魚鍋燒湯</v>
      </c>
      <c r="X25" s="350" t="s">
        <v>200</v>
      </c>
      <c r="Y25" s="200">
        <f t="shared" ref="Y25:Y29" si="26">Z25/680*1000</f>
        <v>26.470588235294116</v>
      </c>
      <c r="Z25" s="351">
        <v>18</v>
      </c>
      <c r="AA25" s="278"/>
      <c r="AB25" s="208"/>
      <c r="AC25" s="231">
        <f t="shared" ref="AC25:AC26" si="27">Y25/100</f>
        <v>0.26470588235294118</v>
      </c>
      <c r="AD25" s="458" t="str">
        <f>'2月菜單'!H12</f>
        <v>枸杞什菇蔬菜湯</v>
      </c>
      <c r="AE25" s="373" t="s">
        <v>209</v>
      </c>
      <c r="AF25" s="200">
        <f t="shared" ref="AF25:AF27" si="28">AG25/680*1000</f>
        <v>29.411764705882351</v>
      </c>
      <c r="AG25" s="374">
        <v>20</v>
      </c>
      <c r="AH25" s="278"/>
      <c r="AI25" s="218"/>
      <c r="AJ25" s="231">
        <f t="shared" ref="AJ25:AJ27" si="29">AF25/100</f>
        <v>0.29411764705882354</v>
      </c>
    </row>
    <row r="26" spans="1:38" ht="17.100000000000001" customHeight="1">
      <c r="A26" s="468"/>
      <c r="B26" s="413"/>
      <c r="C26" s="95" t="s">
        <v>182</v>
      </c>
      <c r="D26" s="200" t="s">
        <v>183</v>
      </c>
      <c r="E26" s="92" t="s">
        <v>184</v>
      </c>
      <c r="F26" s="239"/>
      <c r="G26" s="205"/>
      <c r="H26" s="231"/>
      <c r="I26" s="470"/>
      <c r="J26" s="111" t="s">
        <v>193</v>
      </c>
      <c r="K26" s="200">
        <f t="shared" si="17"/>
        <v>35.294117647058826</v>
      </c>
      <c r="L26" s="200">
        <v>24</v>
      </c>
      <c r="M26" s="239">
        <f>K26/85</f>
        <v>0.41522491349480972</v>
      </c>
      <c r="N26" s="215"/>
      <c r="O26" s="231"/>
      <c r="P26" s="439"/>
      <c r="Q26" s="55" t="s">
        <v>195</v>
      </c>
      <c r="R26" s="200">
        <f t="shared" si="19"/>
        <v>8.8235294117647065</v>
      </c>
      <c r="S26" s="107">
        <v>6</v>
      </c>
      <c r="T26" s="239"/>
      <c r="U26" s="208">
        <f>R26/35</f>
        <v>0.25210084033613445</v>
      </c>
      <c r="V26" s="231"/>
      <c r="W26" s="458"/>
      <c r="X26" s="352" t="s">
        <v>201</v>
      </c>
      <c r="Y26" s="200">
        <f t="shared" si="26"/>
        <v>5.8823529411764701</v>
      </c>
      <c r="Z26" s="353">
        <v>4</v>
      </c>
      <c r="AA26" s="260"/>
      <c r="AB26" s="208"/>
      <c r="AC26" s="231">
        <f t="shared" si="27"/>
        <v>5.8823529411764698E-2</v>
      </c>
      <c r="AD26" s="458"/>
      <c r="AE26" s="352" t="s">
        <v>201</v>
      </c>
      <c r="AF26" s="200">
        <f t="shared" si="28"/>
        <v>5.8823529411764701</v>
      </c>
      <c r="AG26" s="375">
        <v>4</v>
      </c>
      <c r="AH26" s="278"/>
      <c r="AI26" s="205"/>
      <c r="AJ26" s="231">
        <f t="shared" si="29"/>
        <v>5.8823529411764698E-2</v>
      </c>
    </row>
    <row r="27" spans="1:38" ht="17.100000000000001" customHeight="1">
      <c r="A27" s="468"/>
      <c r="B27" s="413"/>
      <c r="C27" s="96"/>
      <c r="D27" s="200"/>
      <c r="E27" s="92"/>
      <c r="F27" s="206"/>
      <c r="G27" s="208"/>
      <c r="H27" s="231"/>
      <c r="I27" s="470"/>
      <c r="J27" s="56" t="s">
        <v>226</v>
      </c>
      <c r="K27" s="200" t="s">
        <v>183</v>
      </c>
      <c r="L27" s="190" t="s">
        <v>222</v>
      </c>
      <c r="M27" s="239"/>
      <c r="N27" s="208"/>
      <c r="O27" s="231"/>
      <c r="P27" s="439"/>
      <c r="Q27" s="109" t="s">
        <v>196</v>
      </c>
      <c r="R27" s="200">
        <f t="shared" si="19"/>
        <v>4.4117647058823533</v>
      </c>
      <c r="S27" s="91">
        <v>3</v>
      </c>
      <c r="T27" s="206"/>
      <c r="U27" s="208"/>
      <c r="V27" s="231">
        <f t="shared" ref="V27" si="30">R27/100</f>
        <v>4.4117647058823532E-2</v>
      </c>
      <c r="W27" s="458"/>
      <c r="X27" s="350" t="s">
        <v>202</v>
      </c>
      <c r="Y27" s="200">
        <f t="shared" si="26"/>
        <v>4.4117647058823533</v>
      </c>
      <c r="Z27" s="354">
        <v>3</v>
      </c>
      <c r="AA27" s="261"/>
      <c r="AB27" s="208">
        <f>Y27/50</f>
        <v>8.8235294117647065E-2</v>
      </c>
      <c r="AC27" s="231"/>
      <c r="AD27" s="458"/>
      <c r="AE27" s="352" t="s">
        <v>210</v>
      </c>
      <c r="AF27" s="200">
        <f t="shared" si="28"/>
        <v>4.4117647058823533</v>
      </c>
      <c r="AG27" s="375">
        <v>3</v>
      </c>
      <c r="AH27" s="368"/>
      <c r="AI27" s="208"/>
      <c r="AJ27" s="231">
        <f t="shared" si="29"/>
        <v>4.4117647058823532E-2</v>
      </c>
    </row>
    <row r="28" spans="1:38" ht="17.100000000000001" customHeight="1" thickBot="1">
      <c r="A28" s="468"/>
      <c r="B28" s="413"/>
      <c r="C28" s="104"/>
      <c r="D28" s="200"/>
      <c r="E28" s="91"/>
      <c r="F28" s="208"/>
      <c r="G28" s="208"/>
      <c r="H28" s="231"/>
      <c r="I28" s="470"/>
      <c r="J28" s="83"/>
      <c r="K28" s="200"/>
      <c r="L28" s="190"/>
      <c r="M28" s="208"/>
      <c r="N28" s="208"/>
      <c r="O28" s="231"/>
      <c r="P28" s="439"/>
      <c r="Q28" s="54"/>
      <c r="R28" s="200"/>
      <c r="S28" s="91"/>
      <c r="T28" s="208"/>
      <c r="U28" s="219"/>
      <c r="V28" s="231"/>
      <c r="W28" s="458"/>
      <c r="X28" s="355" t="s">
        <v>270</v>
      </c>
      <c r="Y28" s="200">
        <f t="shared" si="26"/>
        <v>8.8235294117647065</v>
      </c>
      <c r="Z28" s="356">
        <v>6</v>
      </c>
      <c r="AA28" s="239">
        <f>Y28/35</f>
        <v>0.25210084033613445</v>
      </c>
      <c r="AB28" s="208"/>
      <c r="AC28" s="231"/>
      <c r="AD28" s="458"/>
      <c r="AE28" s="376" t="s">
        <v>211</v>
      </c>
      <c r="AF28" s="377" t="s">
        <v>103</v>
      </c>
      <c r="AG28" s="367">
        <v>3</v>
      </c>
      <c r="AH28" s="262"/>
      <c r="AI28" s="219"/>
      <c r="AJ28" s="231"/>
    </row>
    <row r="29" spans="1:38" ht="17.100000000000001" customHeight="1" thickBot="1">
      <c r="A29" s="468"/>
      <c r="B29" s="413"/>
      <c r="C29" s="291" t="s">
        <v>104</v>
      </c>
      <c r="D29" s="75"/>
      <c r="E29" s="293">
        <v>0.8</v>
      </c>
      <c r="F29" s="208"/>
      <c r="G29" s="205"/>
      <c r="H29" s="231"/>
      <c r="I29" s="471"/>
      <c r="J29" s="291" t="s">
        <v>70</v>
      </c>
      <c r="K29" s="12"/>
      <c r="L29" s="292">
        <v>0.6</v>
      </c>
      <c r="M29" s="208"/>
      <c r="N29" s="215"/>
      <c r="O29" s="231"/>
      <c r="P29" s="440"/>
      <c r="Q29" s="291" t="s">
        <v>70</v>
      </c>
      <c r="R29" s="12"/>
      <c r="S29" s="292">
        <v>0.5</v>
      </c>
      <c r="T29" s="208"/>
      <c r="U29" s="205"/>
      <c r="V29" s="231"/>
      <c r="W29" s="458"/>
      <c r="X29" s="357" t="s">
        <v>203</v>
      </c>
      <c r="Y29" s="366">
        <f t="shared" si="26"/>
        <v>4.4117647058823533</v>
      </c>
      <c r="Z29" s="367">
        <v>3</v>
      </c>
      <c r="AA29" s="262"/>
      <c r="AB29" s="208"/>
      <c r="AC29" s="231"/>
      <c r="AD29" s="413"/>
      <c r="AE29" s="358" t="s">
        <v>70</v>
      </c>
      <c r="AF29" s="359"/>
      <c r="AG29" s="360">
        <v>0.8</v>
      </c>
      <c r="AH29" s="208"/>
      <c r="AI29" s="205"/>
      <c r="AJ29" s="231"/>
    </row>
    <row r="30" spans="1:38" ht="16.2">
      <c r="A30" s="273" t="s">
        <v>2</v>
      </c>
      <c r="B30" s="43"/>
      <c r="C30" s="277"/>
      <c r="D30" s="277"/>
      <c r="E30" s="277"/>
      <c r="F30" s="208"/>
      <c r="G30" s="220"/>
      <c r="H30" s="220"/>
      <c r="I30" s="190" t="s">
        <v>2</v>
      </c>
      <c r="J30" s="265"/>
      <c r="K30" s="266"/>
      <c r="L30" s="267"/>
      <c r="M30" s="270"/>
      <c r="N30" s="271"/>
      <c r="O30" s="271"/>
      <c r="P30" s="276" t="s">
        <v>2</v>
      </c>
      <c r="Q30" s="124"/>
      <c r="R30" s="125"/>
      <c r="S30" s="126"/>
      <c r="T30" s="208"/>
      <c r="U30" s="220"/>
      <c r="V30" s="220"/>
      <c r="W30" s="57" t="s">
        <v>2</v>
      </c>
      <c r="X30" s="358"/>
      <c r="Y30" s="359"/>
      <c r="Z30" s="360"/>
      <c r="AA30" s="262"/>
      <c r="AB30" s="205"/>
      <c r="AC30" s="231"/>
      <c r="AD30" s="75" t="s">
        <v>2</v>
      </c>
      <c r="AE30" s="12"/>
      <c r="AF30" s="12"/>
      <c r="AG30" s="75"/>
      <c r="AH30" s="208"/>
      <c r="AI30" s="220"/>
      <c r="AJ30" s="220"/>
    </row>
    <row r="31" spans="1:38" ht="16.2">
      <c r="A31" s="116" t="s">
        <v>11</v>
      </c>
      <c r="B31" s="116" t="s">
        <v>11</v>
      </c>
      <c r="C31" s="116"/>
      <c r="D31" s="1"/>
      <c r="E31" s="116"/>
      <c r="F31" s="221"/>
      <c r="G31" s="221"/>
      <c r="H31" s="232"/>
      <c r="I31" s="189" t="s">
        <v>11</v>
      </c>
      <c r="J31" s="189"/>
      <c r="K31" s="1"/>
      <c r="L31" s="116"/>
      <c r="M31" s="221"/>
      <c r="N31" s="221"/>
      <c r="O31" s="232"/>
      <c r="P31" s="43" t="s">
        <v>11</v>
      </c>
      <c r="Q31" s="124" t="s">
        <v>28</v>
      </c>
      <c r="R31" s="125"/>
      <c r="S31" s="126" t="s">
        <v>197</v>
      </c>
      <c r="T31" s="221"/>
      <c r="U31" s="221"/>
      <c r="V31" s="232"/>
      <c r="W31" s="43" t="s">
        <v>11</v>
      </c>
      <c r="X31" s="305"/>
      <c r="Y31" s="114"/>
      <c r="Z31" s="115"/>
      <c r="AA31" s="221"/>
      <c r="AB31" s="221"/>
      <c r="AC31" s="232"/>
      <c r="AD31" s="43" t="s">
        <v>11</v>
      </c>
      <c r="AE31" s="9"/>
      <c r="AF31" s="9"/>
      <c r="AG31" s="44"/>
      <c r="AH31" s="221"/>
      <c r="AI31" s="221"/>
      <c r="AJ31" s="232"/>
    </row>
    <row r="32" spans="1:38" ht="16.649999999999999" customHeight="1">
      <c r="A32" s="475" t="s">
        <v>12</v>
      </c>
      <c r="B32" s="472" t="s">
        <v>13</v>
      </c>
      <c r="C32" s="472"/>
      <c r="D32" s="13">
        <v>3</v>
      </c>
      <c r="E32" s="24">
        <f>D32*45</f>
        <v>135</v>
      </c>
      <c r="F32" s="221"/>
      <c r="G32" s="221"/>
      <c r="H32" s="221"/>
      <c r="I32" s="473" t="s">
        <v>13</v>
      </c>
      <c r="J32" s="474"/>
      <c r="K32" s="13">
        <v>3</v>
      </c>
      <c r="L32" s="24">
        <f>K32*45</f>
        <v>135</v>
      </c>
      <c r="M32" s="221"/>
      <c r="N32" s="221"/>
      <c r="O32" s="221"/>
      <c r="P32" s="472" t="s">
        <v>13</v>
      </c>
      <c r="Q32" s="472"/>
      <c r="R32" s="13">
        <v>3</v>
      </c>
      <c r="S32" s="24">
        <f>R32*45</f>
        <v>135</v>
      </c>
      <c r="T32" s="221"/>
      <c r="U32" s="221"/>
      <c r="V32" s="221"/>
      <c r="W32" s="472" t="s">
        <v>13</v>
      </c>
      <c r="X32" s="472"/>
      <c r="Y32" s="13">
        <v>3</v>
      </c>
      <c r="Z32" s="24">
        <f>Y32*45</f>
        <v>135</v>
      </c>
      <c r="AA32" s="221"/>
      <c r="AB32" s="221"/>
      <c r="AC32" s="221"/>
      <c r="AD32" s="472" t="s">
        <v>13</v>
      </c>
      <c r="AE32" s="472"/>
      <c r="AF32" s="13">
        <v>3</v>
      </c>
      <c r="AG32" s="24">
        <f>AF32*45</f>
        <v>135</v>
      </c>
      <c r="AH32" s="221"/>
      <c r="AI32" s="221"/>
      <c r="AJ32" s="221"/>
    </row>
    <row r="33" spans="1:36" ht="16.649999999999999" customHeight="1">
      <c r="A33" s="476"/>
      <c r="B33" s="76" t="s">
        <v>14</v>
      </c>
      <c r="C33" s="76"/>
      <c r="D33" s="229">
        <f>SUM(F5:F29)</f>
        <v>4.5</v>
      </c>
      <c r="E33" s="25">
        <f>D33*70</f>
        <v>315</v>
      </c>
      <c r="F33" s="222"/>
      <c r="G33" s="222"/>
      <c r="H33" s="222"/>
      <c r="I33" s="473" t="s">
        <v>14</v>
      </c>
      <c r="J33" s="474"/>
      <c r="K33" s="229">
        <f>SUM(M5:M29)</f>
        <v>5.111303344867359</v>
      </c>
      <c r="L33" s="25">
        <f>K33*70</f>
        <v>357.79123414071512</v>
      </c>
      <c r="M33" s="222"/>
      <c r="N33" s="222"/>
      <c r="O33" s="222"/>
      <c r="P33" s="472" t="s">
        <v>14</v>
      </c>
      <c r="Q33" s="472"/>
      <c r="R33" s="229">
        <f>SUM(T5:T29)</f>
        <v>4.5</v>
      </c>
      <c r="S33" s="25">
        <f>R33*70</f>
        <v>315</v>
      </c>
      <c r="T33" s="222"/>
      <c r="U33" s="222"/>
      <c r="V33" s="222"/>
      <c r="W33" s="472" t="s">
        <v>14</v>
      </c>
      <c r="X33" s="472"/>
      <c r="Y33" s="229">
        <f>SUM(AA5:AA29)</f>
        <v>4.7521008403361344</v>
      </c>
      <c r="Z33" s="25">
        <f>Y33*70</f>
        <v>332.64705882352939</v>
      </c>
      <c r="AA33" s="222"/>
      <c r="AB33" s="222"/>
      <c r="AC33" s="222"/>
      <c r="AD33" s="472" t="s">
        <v>14</v>
      </c>
      <c r="AE33" s="472"/>
      <c r="AF33" s="229">
        <f>SUM(AH5:AH29)</f>
        <v>5.1228373702422143</v>
      </c>
      <c r="AG33" s="25">
        <f>AF33*70</f>
        <v>358.598615916955</v>
      </c>
      <c r="AH33" s="222"/>
      <c r="AI33" s="222"/>
      <c r="AJ33" s="222"/>
    </row>
    <row r="34" spans="1:36" ht="16.2">
      <c r="A34" s="476"/>
      <c r="B34" s="76" t="s">
        <v>15</v>
      </c>
      <c r="C34" s="76"/>
      <c r="D34" s="229">
        <f>SUM(G5:G31)</f>
        <v>2.41859243697479</v>
      </c>
      <c r="E34" s="25">
        <f>D34*75</f>
        <v>181.39443277310926</v>
      </c>
      <c r="F34" s="223"/>
      <c r="G34" s="223"/>
      <c r="H34" s="223"/>
      <c r="I34" s="473" t="s">
        <v>15</v>
      </c>
      <c r="J34" s="474"/>
      <c r="K34" s="229">
        <f>SUM(N5:N31)</f>
        <v>1.9207039667970307</v>
      </c>
      <c r="L34" s="25">
        <f>K34*75</f>
        <v>144.05279750977729</v>
      </c>
      <c r="M34" s="223"/>
      <c r="N34" s="223"/>
      <c r="O34" s="223"/>
      <c r="P34" s="472" t="s">
        <v>15</v>
      </c>
      <c r="Q34" s="472"/>
      <c r="R34" s="229">
        <f>SUM(U5:U31)</f>
        <v>2.3949579831932772</v>
      </c>
      <c r="S34" s="25">
        <f>R34*75</f>
        <v>179.62184873949579</v>
      </c>
      <c r="T34" s="223"/>
      <c r="U34" s="223"/>
      <c r="V34" s="223"/>
      <c r="W34" s="472" t="s">
        <v>15</v>
      </c>
      <c r="X34" s="472"/>
      <c r="Y34" s="229">
        <f>SUM(AB5:AB31)</f>
        <v>2.810542398777693</v>
      </c>
      <c r="Z34" s="25">
        <f>Y34*75</f>
        <v>210.79067990832698</v>
      </c>
      <c r="AA34" s="223"/>
      <c r="AB34" s="223"/>
      <c r="AC34" s="223"/>
      <c r="AD34" s="472" t="s">
        <v>15</v>
      </c>
      <c r="AE34" s="472"/>
      <c r="AF34" s="229">
        <f>SUM(AI5:AI31)</f>
        <v>2.4527310924369745</v>
      </c>
      <c r="AG34" s="25">
        <f>AF34*75</f>
        <v>183.95483193277309</v>
      </c>
      <c r="AH34" s="223"/>
      <c r="AI34" s="223"/>
      <c r="AJ34" s="223"/>
    </row>
    <row r="35" spans="1:36" ht="16.2">
      <c r="A35" s="476"/>
      <c r="B35" s="76" t="s">
        <v>16</v>
      </c>
      <c r="C35" s="76"/>
      <c r="D35" s="229">
        <f>SUM(H5:H29)</f>
        <v>1.7794117647058825</v>
      </c>
      <c r="E35" s="25">
        <f>D35*25</f>
        <v>44.485294117647065</v>
      </c>
      <c r="F35" s="224"/>
      <c r="G35" s="224"/>
      <c r="H35" s="224"/>
      <c r="I35" s="473" t="s">
        <v>16</v>
      </c>
      <c r="J35" s="474"/>
      <c r="K35" s="229">
        <f>SUM(O5:O29)</f>
        <v>1.0441176470588236</v>
      </c>
      <c r="L35" s="25">
        <f>K35*25</f>
        <v>26.102941176470591</v>
      </c>
      <c r="M35" s="224"/>
      <c r="N35" s="224"/>
      <c r="O35" s="224"/>
      <c r="P35" s="472" t="s">
        <v>16</v>
      </c>
      <c r="Q35" s="472"/>
      <c r="R35" s="229">
        <f>SUM(V5:V29)</f>
        <v>1.3970588235294119</v>
      </c>
      <c r="S35" s="25">
        <f>R35*25</f>
        <v>34.926470588235297</v>
      </c>
      <c r="T35" s="224"/>
      <c r="U35" s="224"/>
      <c r="V35" s="224"/>
      <c r="W35" s="472" t="s">
        <v>16</v>
      </c>
      <c r="X35" s="472"/>
      <c r="Y35" s="229">
        <f>SUM(AC5:AC29)</f>
        <v>1.0588235294117647</v>
      </c>
      <c r="Z35" s="25">
        <f>Y35*25</f>
        <v>26.47058823529412</v>
      </c>
      <c r="AA35" s="224"/>
      <c r="AB35" s="224"/>
      <c r="AC35" s="224"/>
      <c r="AD35" s="472" t="s">
        <v>16</v>
      </c>
      <c r="AE35" s="472"/>
      <c r="AF35" s="229">
        <f>SUM(AJ5:AJ29)</f>
        <v>1.2500000000000002</v>
      </c>
      <c r="AG35" s="25">
        <f>AF35*25</f>
        <v>31.250000000000007</v>
      </c>
      <c r="AH35" s="224"/>
      <c r="AI35" s="224"/>
      <c r="AJ35" s="224"/>
    </row>
    <row r="36" spans="1:36" ht="16.2">
      <c r="A36" s="476"/>
      <c r="B36" s="76" t="s">
        <v>17</v>
      </c>
      <c r="C36" s="76"/>
      <c r="D36" s="14">
        <v>0</v>
      </c>
      <c r="E36" s="26">
        <f>D36*60</f>
        <v>0</v>
      </c>
      <c r="F36" s="224"/>
      <c r="G36" s="224"/>
      <c r="H36" s="224"/>
      <c r="I36" s="473" t="s">
        <v>17</v>
      </c>
      <c r="J36" s="474"/>
      <c r="K36" s="14">
        <v>0</v>
      </c>
      <c r="L36" s="26">
        <f>K36*60</f>
        <v>0</v>
      </c>
      <c r="M36" s="224"/>
      <c r="N36" s="224"/>
      <c r="O36" s="224"/>
      <c r="P36" s="472" t="s">
        <v>17</v>
      </c>
      <c r="Q36" s="472"/>
      <c r="R36" s="14">
        <v>1</v>
      </c>
      <c r="S36" s="26">
        <f>R36*60</f>
        <v>60</v>
      </c>
      <c r="T36" s="224"/>
      <c r="U36" s="224"/>
      <c r="V36" s="224"/>
      <c r="W36" s="472" t="s">
        <v>17</v>
      </c>
      <c r="X36" s="472"/>
      <c r="Y36" s="14">
        <v>0</v>
      </c>
      <c r="Z36" s="26">
        <f>Y36*60</f>
        <v>0</v>
      </c>
      <c r="AA36" s="224"/>
      <c r="AB36" s="224"/>
      <c r="AC36" s="224"/>
      <c r="AD36" s="472" t="s">
        <v>17</v>
      </c>
      <c r="AE36" s="472"/>
      <c r="AF36" s="14">
        <v>0</v>
      </c>
      <c r="AG36" s="26">
        <f>AF36*60</f>
        <v>0</v>
      </c>
      <c r="AH36" s="224"/>
      <c r="AI36" s="224"/>
      <c r="AJ36" s="224"/>
    </row>
    <row r="37" spans="1:36" ht="16.2">
      <c r="A37" s="477"/>
      <c r="B37" s="19" t="s">
        <v>19</v>
      </c>
      <c r="C37" s="19"/>
      <c r="D37" s="20">
        <v>0</v>
      </c>
      <c r="E37" s="26">
        <f>D37*120</f>
        <v>0</v>
      </c>
      <c r="F37" s="225"/>
      <c r="G37" s="225"/>
      <c r="H37" s="225"/>
      <c r="I37" s="19" t="s">
        <v>19</v>
      </c>
      <c r="J37" s="19"/>
      <c r="K37" s="20">
        <v>0</v>
      </c>
      <c r="L37" s="26">
        <f>K37*120</f>
        <v>0</v>
      </c>
      <c r="M37" s="225"/>
      <c r="N37" s="225"/>
      <c r="O37" s="225"/>
      <c r="P37" s="19" t="s">
        <v>19</v>
      </c>
      <c r="Q37" s="19"/>
      <c r="R37" s="20">
        <v>0</v>
      </c>
      <c r="S37" s="26">
        <f>R37*120</f>
        <v>0</v>
      </c>
      <c r="T37" s="225"/>
      <c r="U37" s="225"/>
      <c r="V37" s="225"/>
      <c r="W37" s="19" t="s">
        <v>19</v>
      </c>
      <c r="X37" s="19"/>
      <c r="Y37" s="20">
        <v>0</v>
      </c>
      <c r="Z37" s="26">
        <f>Y37*120</f>
        <v>0</v>
      </c>
      <c r="AA37" s="225"/>
      <c r="AB37" s="225"/>
      <c r="AC37" s="225"/>
      <c r="AD37" s="19" t="s">
        <v>19</v>
      </c>
      <c r="AE37" s="19"/>
      <c r="AF37" s="20">
        <v>0</v>
      </c>
      <c r="AG37" s="26">
        <f>AF37*120</f>
        <v>0</v>
      </c>
      <c r="AH37" s="225"/>
      <c r="AI37" s="225"/>
      <c r="AJ37" s="225"/>
    </row>
    <row r="38" spans="1:36" s="8" customFormat="1" ht="16.2">
      <c r="A38" s="15"/>
      <c r="B38" s="472" t="s">
        <v>18</v>
      </c>
      <c r="C38" s="472"/>
      <c r="D38" s="16"/>
      <c r="E38" s="26">
        <f>SUM(E32:E37)</f>
        <v>675.87972689075627</v>
      </c>
      <c r="F38" s="225"/>
      <c r="G38" s="225"/>
      <c r="H38" s="225"/>
      <c r="I38" s="473" t="s">
        <v>18</v>
      </c>
      <c r="J38" s="474"/>
      <c r="K38" s="17"/>
      <c r="L38" s="26">
        <f>SUM(L32:L37)</f>
        <v>662.94697282696302</v>
      </c>
      <c r="M38" s="225"/>
      <c r="N38" s="225"/>
      <c r="O38" s="225"/>
      <c r="P38" s="472" t="s">
        <v>18</v>
      </c>
      <c r="Q38" s="472"/>
      <c r="R38" s="17"/>
      <c r="S38" s="26">
        <f>SUM(S32:S37)</f>
        <v>724.54831932773106</v>
      </c>
      <c r="T38" s="225"/>
      <c r="U38" s="225"/>
      <c r="V38" s="225"/>
      <c r="W38" s="472" t="s">
        <v>18</v>
      </c>
      <c r="X38" s="472"/>
      <c r="Y38" s="17"/>
      <c r="Z38" s="26">
        <f>SUM(Z32:Z37)</f>
        <v>704.90832696715051</v>
      </c>
      <c r="AA38" s="225"/>
      <c r="AB38" s="225"/>
      <c r="AC38" s="225"/>
      <c r="AD38" s="472" t="s">
        <v>18</v>
      </c>
      <c r="AE38" s="472"/>
      <c r="AF38" s="17"/>
      <c r="AG38" s="26">
        <f>SUM(AG32:AG37)</f>
        <v>708.80344784972806</v>
      </c>
      <c r="AH38" s="225"/>
      <c r="AI38" s="225"/>
      <c r="AJ38" s="225"/>
    </row>
    <row r="39" spans="1:36" s="42" customFormat="1" ht="16.2">
      <c r="A39" s="447" t="s">
        <v>27</v>
      </c>
      <c r="B39" s="447"/>
      <c r="C39" s="447"/>
      <c r="D39" s="447"/>
      <c r="E39" s="447"/>
      <c r="F39" s="447"/>
      <c r="G39" s="447"/>
      <c r="H39" s="447"/>
      <c r="I39" s="448"/>
      <c r="J39" s="448"/>
      <c r="K39" s="448"/>
      <c r="L39" s="448"/>
      <c r="M39" s="448"/>
      <c r="N39" s="448"/>
      <c r="O39" s="448"/>
      <c r="P39" s="448"/>
      <c r="Q39" s="448"/>
      <c r="R39" s="448"/>
      <c r="S39" s="448"/>
      <c r="T39" s="448"/>
      <c r="U39" s="448"/>
      <c r="V39" s="448"/>
      <c r="W39" s="448"/>
      <c r="X39" s="448"/>
      <c r="Y39" s="448"/>
      <c r="Z39" s="448"/>
      <c r="AA39" s="448"/>
      <c r="AB39" s="448"/>
      <c r="AC39" s="448"/>
      <c r="AD39" s="448"/>
      <c r="AE39" s="448"/>
      <c r="AF39" s="448"/>
      <c r="AG39" s="448"/>
    </row>
    <row r="40" spans="1:36" ht="15">
      <c r="A40" s="108"/>
      <c r="B40" s="108"/>
      <c r="C40" s="108"/>
      <c r="D40" s="108"/>
      <c r="E40" s="108"/>
      <c r="F40" s="228"/>
      <c r="G40" s="228"/>
      <c r="H40" s="228"/>
      <c r="I40" s="108"/>
      <c r="J40" s="108"/>
      <c r="K40" s="108"/>
      <c r="L40" s="108"/>
      <c r="M40" s="228"/>
      <c r="N40" s="228"/>
      <c r="O40" s="228"/>
      <c r="P40" s="108"/>
      <c r="Q40" s="108"/>
      <c r="R40" s="108"/>
      <c r="S40" s="108"/>
      <c r="T40" s="228"/>
      <c r="U40" s="228"/>
      <c r="V40" s="228"/>
      <c r="W40" s="108"/>
      <c r="X40" s="108"/>
      <c r="Y40" s="108"/>
      <c r="Z40" s="108"/>
      <c r="AA40" s="228"/>
      <c r="AB40" s="228"/>
      <c r="AC40" s="228"/>
      <c r="AD40" s="108"/>
      <c r="AE40" s="108"/>
      <c r="AF40" s="108"/>
      <c r="AG40" s="108"/>
      <c r="AH40" s="228"/>
      <c r="AI40" s="228"/>
      <c r="AJ40" s="228"/>
    </row>
    <row r="41" spans="1:36">
      <c r="F41" s="228"/>
      <c r="G41" s="228"/>
      <c r="H41" s="228"/>
      <c r="M41" s="228"/>
      <c r="N41" s="228"/>
      <c r="O41" s="228"/>
      <c r="T41" s="228"/>
      <c r="U41" s="228"/>
      <c r="V41" s="228"/>
      <c r="AA41" s="228"/>
      <c r="AB41" s="228"/>
      <c r="AC41" s="228"/>
      <c r="AH41" s="228"/>
      <c r="AI41" s="228"/>
      <c r="AJ41" s="228"/>
    </row>
    <row r="42" spans="1:36">
      <c r="F42" s="228"/>
      <c r="G42" s="228"/>
      <c r="H42" s="228"/>
      <c r="M42" s="228"/>
      <c r="N42" s="228"/>
      <c r="O42" s="228"/>
      <c r="T42" s="228"/>
      <c r="U42" s="228"/>
      <c r="V42" s="228"/>
      <c r="AA42" s="228"/>
      <c r="AB42" s="228"/>
      <c r="AC42" s="228"/>
      <c r="AH42" s="228"/>
      <c r="AI42" s="228"/>
      <c r="AJ42" s="228"/>
    </row>
  </sheetData>
  <mergeCells count="66">
    <mergeCell ref="W22:W24"/>
    <mergeCell ref="W25:W29"/>
    <mergeCell ref="AD5:AD7"/>
    <mergeCell ref="AD8:AD15"/>
    <mergeCell ref="AD16:AD21"/>
    <mergeCell ref="AD22:AD24"/>
    <mergeCell ref="AD25:AD29"/>
    <mergeCell ref="A39:AG39"/>
    <mergeCell ref="A32:A37"/>
    <mergeCell ref="B32:C32"/>
    <mergeCell ref="AD36:AE36"/>
    <mergeCell ref="P36:Q36"/>
    <mergeCell ref="I36:J36"/>
    <mergeCell ref="W36:X36"/>
    <mergeCell ref="AD34:AE34"/>
    <mergeCell ref="I35:J35"/>
    <mergeCell ref="P35:Q35"/>
    <mergeCell ref="W35:X35"/>
    <mergeCell ref="AD35:AE35"/>
    <mergeCell ref="B38:C38"/>
    <mergeCell ref="I38:J38"/>
    <mergeCell ref="P38:Q38"/>
    <mergeCell ref="W38:X38"/>
    <mergeCell ref="AD38:AE38"/>
    <mergeCell ref="AD32:AE32"/>
    <mergeCell ref="I33:J33"/>
    <mergeCell ref="P33:Q33"/>
    <mergeCell ref="W33:X33"/>
    <mergeCell ref="AD33:AE33"/>
    <mergeCell ref="P32:Q32"/>
    <mergeCell ref="I32:J32"/>
    <mergeCell ref="W32:X32"/>
    <mergeCell ref="P34:Q34"/>
    <mergeCell ref="I34:J34"/>
    <mergeCell ref="W34:X34"/>
    <mergeCell ref="A22:A24"/>
    <mergeCell ref="A25:A29"/>
    <mergeCell ref="B25:B29"/>
    <mergeCell ref="I25:I29"/>
    <mergeCell ref="P25:P29"/>
    <mergeCell ref="B22:B24"/>
    <mergeCell ref="I22:I24"/>
    <mergeCell ref="P22:P24"/>
    <mergeCell ref="A1:AG1"/>
    <mergeCell ref="B3:E3"/>
    <mergeCell ref="I3:L3"/>
    <mergeCell ref="P3:S3"/>
    <mergeCell ref="W3:Z3"/>
    <mergeCell ref="AD3:AG3"/>
    <mergeCell ref="A2:B2"/>
    <mergeCell ref="C2:L2"/>
    <mergeCell ref="AJ2:AY2"/>
    <mergeCell ref="W5:W7"/>
    <mergeCell ref="W8:W15"/>
    <mergeCell ref="W16:W21"/>
    <mergeCell ref="A8:A15"/>
    <mergeCell ref="A5:A7"/>
    <mergeCell ref="A16:A21"/>
    <mergeCell ref="I5:I7"/>
    <mergeCell ref="P5:P15"/>
    <mergeCell ref="B8:B15"/>
    <mergeCell ref="I8:I15"/>
    <mergeCell ref="B5:B7"/>
    <mergeCell ref="P16:P21"/>
    <mergeCell ref="B16:B21"/>
    <mergeCell ref="I16:I21"/>
  </mergeCells>
  <phoneticPr fontId="10" type="noConversion"/>
  <conditionalFormatting sqref="Q14">
    <cfRule type="containsText" dxfId="40" priority="23" stopIfTrue="1" operator="containsText" text="炸">
      <formula>NOT(ISERROR(SEARCH("炸",Q14)))</formula>
    </cfRule>
  </conditionalFormatting>
  <conditionalFormatting sqref="Q13">
    <cfRule type="containsText" dxfId="39" priority="22" stopIfTrue="1" operator="containsText" text="炸">
      <formula>NOT(ISERROR(SEARCH("炸",Q13)))</formula>
    </cfRule>
  </conditionalFormatting>
  <conditionalFormatting sqref="C7">
    <cfRule type="containsText" dxfId="38" priority="21" stopIfTrue="1" operator="containsText" text="炸">
      <formula>NOT(ISERROR(SEARCH("炸",C7)))</formula>
    </cfRule>
  </conditionalFormatting>
  <conditionalFormatting sqref="D7">
    <cfRule type="containsText" dxfId="37" priority="20" stopIfTrue="1" operator="containsText" text="炸">
      <formula>NOT(ISERROR(SEARCH("炸",D7)))</formula>
    </cfRule>
  </conditionalFormatting>
  <conditionalFormatting sqref="C5:C6">
    <cfRule type="containsText" dxfId="36" priority="19" stopIfTrue="1" operator="containsText" text="炸">
      <formula>NOT(ISERROR(SEARCH("炸",C5)))</formula>
    </cfRule>
  </conditionalFormatting>
  <conditionalFormatting sqref="D6">
    <cfRule type="containsText" dxfId="35" priority="18" stopIfTrue="1" operator="containsText" text="炸">
      <formula>NOT(ISERROR(SEARCH("炸",D6)))</formula>
    </cfRule>
  </conditionalFormatting>
  <conditionalFormatting sqref="AE7">
    <cfRule type="containsText" dxfId="34" priority="17" stopIfTrue="1" operator="containsText" text="炸">
      <formula>NOT(ISERROR(SEARCH("炸",AE7)))</formula>
    </cfRule>
  </conditionalFormatting>
  <conditionalFormatting sqref="AF7">
    <cfRule type="containsText" dxfId="33" priority="16" stopIfTrue="1" operator="containsText" text="炸">
      <formula>NOT(ISERROR(SEARCH("炸",AF7)))</formula>
    </cfRule>
  </conditionalFormatting>
  <conditionalFormatting sqref="AE5:AE6">
    <cfRule type="containsText" dxfId="32" priority="15" stopIfTrue="1" operator="containsText" text="炸">
      <formula>NOT(ISERROR(SEARCH("炸",AE5)))</formula>
    </cfRule>
  </conditionalFormatting>
  <conditionalFormatting sqref="AF6">
    <cfRule type="containsText" dxfId="31" priority="14" stopIfTrue="1" operator="containsText" text="炸">
      <formula>NOT(ISERROR(SEARCH("炸",AF6)))</formula>
    </cfRule>
  </conditionalFormatting>
  <conditionalFormatting sqref="J22">
    <cfRule type="containsText" dxfId="30" priority="12" stopIfTrue="1" operator="containsText" text="炸">
      <formula>NOT(ISERROR(SEARCH("炸",J22)))</formula>
    </cfRule>
  </conditionalFormatting>
  <conditionalFormatting sqref="X22">
    <cfRule type="containsText" dxfId="29" priority="11" stopIfTrue="1" operator="containsText" text="炸">
      <formula>NOT(ISERROR(SEARCH("炸",X22)))</formula>
    </cfRule>
  </conditionalFormatting>
  <conditionalFormatting sqref="AE22">
    <cfRule type="containsText" dxfId="28" priority="10" stopIfTrue="1" operator="containsText" text="炸">
      <formula>NOT(ISERROR(SEARCH("炸",AE22)))</formula>
    </cfRule>
  </conditionalFormatting>
  <conditionalFormatting sqref="Z22">
    <cfRule type="containsText" dxfId="27" priority="7" stopIfTrue="1" operator="containsText" text="炸">
      <formula>NOT(ISERROR(SEARCH("炸",Z22)))</formula>
    </cfRule>
  </conditionalFormatting>
  <conditionalFormatting sqref="L22">
    <cfRule type="containsText" dxfId="26" priority="8" stopIfTrue="1" operator="containsText" text="炸">
      <formula>NOT(ISERROR(SEARCH("炸",L22)))</formula>
    </cfRule>
  </conditionalFormatting>
  <conditionalFormatting sqref="C22 D23">
    <cfRule type="containsText" dxfId="25" priority="13" stopIfTrue="1" operator="containsText" text="炸">
      <formula>NOT(ISERROR(SEARCH("炸",C22)))</formula>
    </cfRule>
  </conditionalFormatting>
  <conditionalFormatting sqref="E22">
    <cfRule type="containsText" dxfId="24" priority="9" stopIfTrue="1" operator="containsText" text="炸">
      <formula>NOT(ISERROR(SEARCH("炸",E22)))</formula>
    </cfRule>
  </conditionalFormatting>
  <conditionalFormatting sqref="Q22">
    <cfRule type="containsText" dxfId="23" priority="2" stopIfTrue="1" operator="containsText" text="炸">
      <formula>NOT(ISERROR(SEARCH("炸",Q22)))</formula>
    </cfRule>
  </conditionalFormatting>
  <conditionalFormatting sqref="S22">
    <cfRule type="containsText" dxfId="22" priority="1" stopIfTrue="1" operator="containsText" text="炸">
      <formula>NOT(ISERROR(SEARCH("炸",S22)))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5" orientation="landscape" r:id="rId1"/>
  <headerFooter alignWithMargins="0"/>
  <ignoredErrors>
    <ignoredError sqref="K35:L35 L38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AY42"/>
  <sheetViews>
    <sheetView topLeftCell="A16" zoomScale="80" zoomScaleNormal="80" workbookViewId="0">
      <selection activeCell="AM17" sqref="AM17"/>
    </sheetView>
  </sheetViews>
  <sheetFormatPr defaultRowHeight="13.8"/>
  <cols>
    <col min="1" max="1" width="4.8984375" customWidth="1"/>
    <col min="2" max="2" width="5.59765625" customWidth="1"/>
    <col min="3" max="3" width="10" customWidth="1"/>
    <col min="4" max="4" width="6.59765625" customWidth="1"/>
    <col min="5" max="5" width="7" customWidth="1"/>
    <col min="6" max="8" width="4.59765625" style="226" hidden="1" customWidth="1"/>
    <col min="9" max="9" width="5.3984375" customWidth="1"/>
    <col min="10" max="10" width="10.09765625" customWidth="1"/>
    <col min="11" max="11" width="6.8984375" customWidth="1"/>
    <col min="12" max="12" width="7.09765625" customWidth="1"/>
    <col min="13" max="15" width="4.59765625" style="226" hidden="1" customWidth="1"/>
    <col min="16" max="16" width="6.3984375" customWidth="1"/>
    <col min="18" max="18" width="6.3984375" customWidth="1"/>
    <col min="19" max="19" width="7" customWidth="1"/>
    <col min="20" max="22" width="4.59765625" style="226" hidden="1" customWidth="1"/>
    <col min="23" max="23" width="6" customWidth="1"/>
    <col min="24" max="24" width="9.3984375" customWidth="1"/>
    <col min="25" max="25" width="6.69921875" customWidth="1"/>
    <col min="26" max="26" width="6.09765625" customWidth="1"/>
    <col min="27" max="29" width="4.59765625" style="226" hidden="1" customWidth="1"/>
    <col min="30" max="30" width="5.3984375" customWidth="1"/>
    <col min="31" max="31" width="10.09765625" customWidth="1"/>
    <col min="32" max="32" width="7.3984375" customWidth="1"/>
    <col min="33" max="33" width="6.8984375" customWidth="1"/>
    <col min="34" max="36" width="4.59765625" style="226" hidden="1" customWidth="1"/>
    <col min="38" max="38" width="16.296875" customWidth="1"/>
  </cols>
  <sheetData>
    <row r="1" spans="1:51" ht="24.6">
      <c r="A1" s="442" t="s">
        <v>273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/>
      <c r="AI1"/>
      <c r="AJ1"/>
    </row>
    <row r="2" spans="1:51" s="317" customFormat="1" ht="24" customHeight="1">
      <c r="A2" s="444" t="s">
        <v>21</v>
      </c>
      <c r="B2" s="444"/>
      <c r="C2" s="466" t="s">
        <v>166</v>
      </c>
      <c r="D2" s="467"/>
      <c r="E2" s="467"/>
      <c r="F2" s="467"/>
      <c r="G2" s="467"/>
      <c r="H2" s="467"/>
      <c r="I2" s="467"/>
      <c r="J2" s="467"/>
      <c r="K2" s="467"/>
      <c r="L2" s="467"/>
      <c r="M2" s="199"/>
      <c r="N2" s="199"/>
      <c r="O2" s="199"/>
      <c r="P2" s="316"/>
      <c r="Q2" s="316"/>
      <c r="R2" s="45"/>
      <c r="S2" s="316"/>
      <c r="T2" s="199"/>
      <c r="U2" s="199"/>
      <c r="V2" s="199"/>
      <c r="W2" s="316"/>
      <c r="X2" s="316" t="s">
        <v>22</v>
      </c>
      <c r="Z2" s="316"/>
      <c r="AA2" s="199"/>
      <c r="AB2" s="199"/>
      <c r="AC2" s="199"/>
      <c r="AF2" s="316"/>
      <c r="AH2" s="199"/>
      <c r="AI2" s="199"/>
      <c r="AJ2" s="445"/>
      <c r="AK2" s="445"/>
      <c r="AL2" s="445"/>
      <c r="AM2" s="445"/>
      <c r="AN2" s="445"/>
      <c r="AO2" s="445"/>
      <c r="AP2" s="445"/>
      <c r="AQ2" s="445"/>
      <c r="AR2" s="445"/>
      <c r="AS2" s="445"/>
      <c r="AT2" s="445"/>
      <c r="AU2" s="445"/>
      <c r="AV2" s="445"/>
      <c r="AW2" s="445"/>
      <c r="AX2" s="445"/>
      <c r="AY2" s="445"/>
    </row>
    <row r="3" spans="1:51" ht="16.2">
      <c r="A3" s="74" t="s">
        <v>0</v>
      </c>
      <c r="B3" s="446" t="s">
        <v>278</v>
      </c>
      <c r="C3" s="412"/>
      <c r="D3" s="412"/>
      <c r="E3" s="412"/>
      <c r="F3" s="203"/>
      <c r="G3" s="204"/>
      <c r="H3" s="204"/>
      <c r="I3" s="463" t="s">
        <v>277</v>
      </c>
      <c r="J3" s="464"/>
      <c r="K3" s="464"/>
      <c r="L3" s="465"/>
      <c r="M3" s="203"/>
      <c r="N3" s="204"/>
      <c r="O3" s="204"/>
      <c r="P3" s="446" t="s">
        <v>276</v>
      </c>
      <c r="Q3" s="412"/>
      <c r="R3" s="412"/>
      <c r="S3" s="412"/>
      <c r="T3" s="203"/>
      <c r="U3" s="204"/>
      <c r="V3" s="204"/>
      <c r="W3" s="446" t="s">
        <v>275</v>
      </c>
      <c r="X3" s="412"/>
      <c r="Y3" s="412"/>
      <c r="Z3" s="412"/>
      <c r="AA3" s="203"/>
      <c r="AB3" s="204"/>
      <c r="AC3" s="204"/>
      <c r="AD3" s="446" t="s">
        <v>274</v>
      </c>
      <c r="AE3" s="412"/>
      <c r="AF3" s="412"/>
      <c r="AG3" s="412"/>
      <c r="AH3" s="203"/>
      <c r="AI3" s="204"/>
      <c r="AJ3" s="204"/>
    </row>
    <row r="4" spans="1:51" ht="16.2">
      <c r="A4" s="74" t="s">
        <v>3</v>
      </c>
      <c r="B4" s="10" t="s">
        <v>4</v>
      </c>
      <c r="C4" s="74" t="s">
        <v>5</v>
      </c>
      <c r="D4" s="11" t="s">
        <v>6</v>
      </c>
      <c r="E4" s="10" t="s">
        <v>7</v>
      </c>
      <c r="F4" s="201" t="s">
        <v>54</v>
      </c>
      <c r="G4" s="201" t="s">
        <v>55</v>
      </c>
      <c r="H4" s="230" t="s">
        <v>56</v>
      </c>
      <c r="I4" s="10" t="s">
        <v>4</v>
      </c>
      <c r="J4" s="74" t="s">
        <v>5</v>
      </c>
      <c r="K4" s="11" t="s">
        <v>6</v>
      </c>
      <c r="L4" s="10" t="s">
        <v>7</v>
      </c>
      <c r="M4" s="201" t="s">
        <v>54</v>
      </c>
      <c r="N4" s="201" t="s">
        <v>55</v>
      </c>
      <c r="O4" s="230" t="s">
        <v>56</v>
      </c>
      <c r="P4" s="10" t="s">
        <v>4</v>
      </c>
      <c r="Q4" s="74" t="s">
        <v>5</v>
      </c>
      <c r="R4" s="11" t="s">
        <v>6</v>
      </c>
      <c r="S4" s="10" t="s">
        <v>7</v>
      </c>
      <c r="T4" s="201" t="s">
        <v>54</v>
      </c>
      <c r="U4" s="201" t="s">
        <v>55</v>
      </c>
      <c r="V4" s="230" t="s">
        <v>56</v>
      </c>
      <c r="W4" s="10" t="s">
        <v>4</v>
      </c>
      <c r="X4" s="74" t="s">
        <v>5</v>
      </c>
      <c r="Y4" s="11" t="s">
        <v>6</v>
      </c>
      <c r="Z4" s="10" t="s">
        <v>7</v>
      </c>
      <c r="AA4" s="201" t="s">
        <v>54</v>
      </c>
      <c r="AB4" s="201" t="s">
        <v>55</v>
      </c>
      <c r="AC4" s="230" t="s">
        <v>56</v>
      </c>
      <c r="AD4" s="10" t="s">
        <v>4</v>
      </c>
      <c r="AE4" s="74" t="s">
        <v>5</v>
      </c>
      <c r="AF4" s="11" t="s">
        <v>6</v>
      </c>
      <c r="AG4" s="10" t="s">
        <v>7</v>
      </c>
      <c r="AH4" s="201" t="s">
        <v>54</v>
      </c>
      <c r="AI4" s="201" t="s">
        <v>55</v>
      </c>
      <c r="AJ4" s="230" t="s">
        <v>56</v>
      </c>
    </row>
    <row r="5" spans="1:51" ht="16.649999999999999" customHeight="1">
      <c r="A5" s="453" t="s">
        <v>1</v>
      </c>
      <c r="B5" s="418" t="s">
        <v>60</v>
      </c>
      <c r="C5" s="79" t="s">
        <v>24</v>
      </c>
      <c r="D5" s="200">
        <f t="shared" ref="D5" si="0">E5/707*1000</f>
        <v>70.721357850070717</v>
      </c>
      <c r="E5" s="41">
        <v>50</v>
      </c>
      <c r="F5" s="236">
        <v>4.5</v>
      </c>
      <c r="G5" s="206"/>
      <c r="H5" s="206"/>
      <c r="I5" s="418" t="s">
        <v>25</v>
      </c>
      <c r="J5" s="53" t="s">
        <v>24</v>
      </c>
      <c r="K5" s="41">
        <v>52</v>
      </c>
      <c r="L5" s="41">
        <v>35</v>
      </c>
      <c r="M5" s="236">
        <v>4.5</v>
      </c>
      <c r="N5" s="206"/>
      <c r="O5" s="206"/>
      <c r="P5" s="479" t="s">
        <v>50</v>
      </c>
      <c r="Q5" s="387" t="s">
        <v>293</v>
      </c>
      <c r="R5" s="313">
        <f t="shared" ref="R5:R10" si="1">S5/687*1000</f>
        <v>157.2052401746725</v>
      </c>
      <c r="S5" s="195">
        <v>108</v>
      </c>
      <c r="T5" s="239">
        <f>R5/30</f>
        <v>5.2401746724890836</v>
      </c>
      <c r="U5" s="206"/>
      <c r="V5" s="206"/>
      <c r="W5" s="418" t="s">
        <v>25</v>
      </c>
      <c r="X5" s="53" t="s">
        <v>24</v>
      </c>
      <c r="Y5" s="41">
        <v>52</v>
      </c>
      <c r="Z5" s="41">
        <v>35</v>
      </c>
      <c r="AA5" s="236">
        <v>4.5</v>
      </c>
      <c r="AB5" s="206"/>
      <c r="AC5" s="206"/>
      <c r="AD5" s="418" t="s">
        <v>60</v>
      </c>
      <c r="AE5" s="79" t="s">
        <v>24</v>
      </c>
      <c r="AF5" s="200">
        <f t="shared" ref="AF5" si="2">AG5/707*1000</f>
        <v>70.721357850070717</v>
      </c>
      <c r="AG5" s="41">
        <v>50</v>
      </c>
      <c r="AH5" s="236">
        <v>4.5</v>
      </c>
      <c r="AI5" s="206"/>
      <c r="AJ5" s="206"/>
    </row>
    <row r="6" spans="1:51" ht="16.649999999999999" customHeight="1">
      <c r="A6" s="453"/>
      <c r="B6" s="419"/>
      <c r="C6" s="79"/>
      <c r="D6" s="77"/>
      <c r="E6" s="41"/>
      <c r="F6" s="205"/>
      <c r="G6" s="205"/>
      <c r="H6" s="206"/>
      <c r="I6" s="419"/>
      <c r="J6" s="80" t="s">
        <v>26</v>
      </c>
      <c r="K6" s="41">
        <v>22</v>
      </c>
      <c r="L6" s="41">
        <v>15</v>
      </c>
      <c r="M6" s="236"/>
      <c r="N6" s="205"/>
      <c r="O6" s="206"/>
      <c r="P6" s="480"/>
      <c r="Q6" s="388" t="s">
        <v>256</v>
      </c>
      <c r="R6" s="313">
        <f t="shared" si="1"/>
        <v>61.135371179039296</v>
      </c>
      <c r="S6" s="314">
        <v>42</v>
      </c>
      <c r="T6" s="205"/>
      <c r="U6" s="208">
        <f>R6/35</f>
        <v>1.7467248908296942</v>
      </c>
      <c r="V6" s="206"/>
      <c r="W6" s="419"/>
      <c r="X6" s="80" t="s">
        <v>26</v>
      </c>
      <c r="Y6" s="41">
        <v>22</v>
      </c>
      <c r="Z6" s="41">
        <v>15</v>
      </c>
      <c r="AA6" s="236"/>
      <c r="AB6" s="205"/>
      <c r="AC6" s="206"/>
      <c r="AD6" s="419"/>
      <c r="AE6" s="79"/>
      <c r="AF6" s="77"/>
      <c r="AG6" s="41"/>
      <c r="AH6" s="205"/>
      <c r="AI6" s="205"/>
      <c r="AJ6" s="206"/>
      <c r="AK6" s="184"/>
    </row>
    <row r="7" spans="1:51" ht="16.2">
      <c r="A7" s="453"/>
      <c r="B7" s="420"/>
      <c r="C7" s="50"/>
      <c r="D7" s="77"/>
      <c r="E7" s="41"/>
      <c r="F7" s="205"/>
      <c r="G7" s="207"/>
      <c r="H7" s="206"/>
      <c r="I7" s="420"/>
      <c r="J7" s="80"/>
      <c r="K7" s="41"/>
      <c r="L7" s="41"/>
      <c r="M7" s="236"/>
      <c r="N7" s="207"/>
      <c r="O7" s="206"/>
      <c r="P7" s="480"/>
      <c r="Q7" s="388" t="s">
        <v>294</v>
      </c>
      <c r="R7" s="313">
        <f t="shared" si="1"/>
        <v>13.100436681222707</v>
      </c>
      <c r="S7" s="314">
        <v>9</v>
      </c>
      <c r="T7" s="205"/>
      <c r="U7" s="208">
        <f>R7/50</f>
        <v>0.26200873362445415</v>
      </c>
      <c r="V7" s="231"/>
      <c r="W7" s="420"/>
      <c r="X7" s="80"/>
      <c r="Y7" s="41"/>
      <c r="Z7" s="41"/>
      <c r="AA7" s="236"/>
      <c r="AB7" s="207"/>
      <c r="AC7" s="206"/>
      <c r="AD7" s="420"/>
      <c r="AE7" s="50"/>
      <c r="AF7" s="77"/>
      <c r="AG7" s="41"/>
      <c r="AH7" s="205"/>
      <c r="AI7" s="207"/>
      <c r="AJ7" s="206"/>
      <c r="AK7" s="184"/>
    </row>
    <row r="8" spans="1:51" ht="17.100000000000001" customHeight="1">
      <c r="A8" s="453" t="s">
        <v>8</v>
      </c>
      <c r="B8" s="458" t="str">
        <f>'2月菜單'!E13</f>
        <v>黑胡椒蔥爆豬柳</v>
      </c>
      <c r="C8" s="89" t="s">
        <v>214</v>
      </c>
      <c r="D8" s="200">
        <f t="shared" ref="D8:D11" si="3">E8/680*1000</f>
        <v>75</v>
      </c>
      <c r="E8" s="92">
        <v>51</v>
      </c>
      <c r="F8" s="205"/>
      <c r="G8" s="208">
        <f>D8/35</f>
        <v>2.1428571428571428</v>
      </c>
      <c r="H8" s="208"/>
      <c r="I8" s="455" t="str">
        <f>'2月菜單'!E14</f>
        <v>海帶紅燒雞</v>
      </c>
      <c r="J8" s="54" t="s">
        <v>232</v>
      </c>
      <c r="K8" s="200">
        <f t="shared" ref="K8:K10" si="4">L8/680*1000</f>
        <v>80.882352941176478</v>
      </c>
      <c r="L8" s="91">
        <v>55</v>
      </c>
      <c r="M8" s="205"/>
      <c r="N8" s="208">
        <f>K8/40*0.8</f>
        <v>1.6176470588235299</v>
      </c>
      <c r="O8" s="208"/>
      <c r="P8" s="480"/>
      <c r="Q8" s="386" t="s">
        <v>97</v>
      </c>
      <c r="R8" s="313">
        <f t="shared" si="1"/>
        <v>4.3668122270742353</v>
      </c>
      <c r="S8" s="314">
        <v>3</v>
      </c>
      <c r="T8" s="239"/>
      <c r="U8" s="209"/>
      <c r="V8" s="231">
        <f t="shared" ref="V8:V10" si="5">R8/100</f>
        <v>4.3668122270742356E-2</v>
      </c>
      <c r="W8" s="421" t="str">
        <f>'2月菜單'!E16</f>
        <v>三杯雞丁</v>
      </c>
      <c r="X8" s="54" t="s">
        <v>232</v>
      </c>
      <c r="Y8" s="200">
        <f t="shared" ref="Y8:Y9" si="6">Z8/680*1000</f>
        <v>79.411764705882348</v>
      </c>
      <c r="Z8" s="91">
        <v>54</v>
      </c>
      <c r="AA8" s="205"/>
      <c r="AB8" s="208">
        <f>Y8/40*0.8</f>
        <v>1.588235294117647</v>
      </c>
      <c r="AC8" s="208"/>
      <c r="AD8" s="421" t="str">
        <f>'2月菜單'!E17</f>
        <v>麻油肉片</v>
      </c>
      <c r="AE8" s="89" t="s">
        <v>256</v>
      </c>
      <c r="AF8" s="200">
        <f t="shared" ref="AF8:AF10" si="7">AG8/680*1000</f>
        <v>75</v>
      </c>
      <c r="AG8" s="92">
        <v>51</v>
      </c>
      <c r="AH8" s="205"/>
      <c r="AI8" s="208">
        <f>AF8/35</f>
        <v>2.1428571428571428</v>
      </c>
      <c r="AJ8" s="208"/>
      <c r="AK8" s="184"/>
    </row>
    <row r="9" spans="1:51" ht="17.100000000000001" customHeight="1">
      <c r="A9" s="454"/>
      <c r="B9" s="458"/>
      <c r="C9" s="89" t="s">
        <v>215</v>
      </c>
      <c r="D9" s="200">
        <f t="shared" si="3"/>
        <v>11.76470588235294</v>
      </c>
      <c r="E9" s="92">
        <v>8</v>
      </c>
      <c r="F9" s="205"/>
      <c r="G9" s="209"/>
      <c r="H9" s="231">
        <f>D9/100</f>
        <v>0.1176470588235294</v>
      </c>
      <c r="I9" s="456"/>
      <c r="J9" s="363" t="s">
        <v>233</v>
      </c>
      <c r="K9" s="200">
        <f t="shared" si="4"/>
        <v>7.3529411764705879</v>
      </c>
      <c r="L9" s="91">
        <v>5</v>
      </c>
      <c r="M9" s="239"/>
      <c r="N9" s="208"/>
      <c r="O9" s="231">
        <f>K9/100</f>
        <v>7.3529411764705885E-2</v>
      </c>
      <c r="P9" s="480"/>
      <c r="Q9" s="389" t="s">
        <v>201</v>
      </c>
      <c r="R9" s="313">
        <f t="shared" si="1"/>
        <v>5.8224163027656477</v>
      </c>
      <c r="S9" s="314">
        <v>4</v>
      </c>
      <c r="T9" s="205"/>
      <c r="U9" s="208"/>
      <c r="V9" s="231">
        <f t="shared" si="5"/>
        <v>5.8224163027656477E-2</v>
      </c>
      <c r="W9" s="421"/>
      <c r="X9" s="54" t="s">
        <v>246</v>
      </c>
      <c r="Y9" s="200">
        <f t="shared" si="6"/>
        <v>8.8235294117647065</v>
      </c>
      <c r="Z9" s="92">
        <v>6</v>
      </c>
      <c r="AA9" s="205"/>
      <c r="AB9" s="208">
        <f>Y9/70</f>
        <v>0.12605042016806722</v>
      </c>
      <c r="AC9" s="231"/>
      <c r="AD9" s="421"/>
      <c r="AE9" s="55" t="s">
        <v>247</v>
      </c>
      <c r="AF9" s="200">
        <f t="shared" si="7"/>
        <v>4.4117647058823533</v>
      </c>
      <c r="AG9" s="92">
        <v>3</v>
      </c>
      <c r="AH9" s="205"/>
      <c r="AI9" s="209"/>
      <c r="AJ9" s="231">
        <f>AF9/100</f>
        <v>4.4117647058823532E-2</v>
      </c>
      <c r="AK9" s="184"/>
      <c r="AL9" s="299"/>
    </row>
    <row r="10" spans="1:51" ht="17.100000000000001" customHeight="1">
      <c r="A10" s="454"/>
      <c r="B10" s="458"/>
      <c r="C10" s="89" t="s">
        <v>175</v>
      </c>
      <c r="D10" s="200">
        <f t="shared" si="3"/>
        <v>11.76470588235294</v>
      </c>
      <c r="E10" s="92">
        <v>8</v>
      </c>
      <c r="F10" s="205"/>
      <c r="G10" s="209"/>
      <c r="H10" s="231">
        <f t="shared" ref="H10:H11" si="8">D10/100</f>
        <v>0.1176470588235294</v>
      </c>
      <c r="I10" s="456"/>
      <c r="J10" s="54" t="s">
        <v>186</v>
      </c>
      <c r="K10" s="200">
        <f t="shared" si="4"/>
        <v>17.647058823529413</v>
      </c>
      <c r="L10" s="91">
        <v>12</v>
      </c>
      <c r="M10" s="205"/>
      <c r="N10" s="208"/>
      <c r="O10" s="231">
        <f>K10/100</f>
        <v>0.17647058823529413</v>
      </c>
      <c r="P10" s="480"/>
      <c r="Q10" s="389" t="s">
        <v>101</v>
      </c>
      <c r="R10" s="313">
        <f t="shared" si="1"/>
        <v>80.05822416302766</v>
      </c>
      <c r="S10" s="314">
        <v>55</v>
      </c>
      <c r="T10" s="205"/>
      <c r="U10" s="208"/>
      <c r="V10" s="231">
        <f t="shared" si="5"/>
        <v>0.80058224163027658</v>
      </c>
      <c r="W10" s="421"/>
      <c r="X10" s="364" t="s">
        <v>248</v>
      </c>
      <c r="Y10" s="90" t="s">
        <v>217</v>
      </c>
      <c r="Z10" s="92">
        <v>1</v>
      </c>
      <c r="AA10" s="205"/>
      <c r="AB10" s="209"/>
      <c r="AC10" s="231"/>
      <c r="AD10" s="421"/>
      <c r="AE10" s="55" t="s">
        <v>257</v>
      </c>
      <c r="AF10" s="200">
        <f t="shared" si="7"/>
        <v>26.470588235294116</v>
      </c>
      <c r="AG10" s="92">
        <v>18</v>
      </c>
      <c r="AH10" s="205"/>
      <c r="AI10" s="209"/>
      <c r="AJ10" s="231">
        <f>AF10/100</f>
        <v>0.26470588235294118</v>
      </c>
      <c r="AK10" s="184"/>
      <c r="AL10" s="299"/>
    </row>
    <row r="11" spans="1:51" ht="17.100000000000001" customHeight="1">
      <c r="A11" s="454"/>
      <c r="B11" s="458"/>
      <c r="C11" s="89" t="s">
        <v>186</v>
      </c>
      <c r="D11" s="200">
        <f t="shared" si="3"/>
        <v>4.4117647058823533</v>
      </c>
      <c r="E11" s="92">
        <v>3</v>
      </c>
      <c r="F11" s="205"/>
      <c r="G11" s="208"/>
      <c r="H11" s="231">
        <f t="shared" si="8"/>
        <v>4.4117647058823532E-2</v>
      </c>
      <c r="I11" s="456"/>
      <c r="J11" s="54"/>
      <c r="K11" s="90"/>
      <c r="L11" s="91"/>
      <c r="M11" s="205"/>
      <c r="N11" s="208"/>
      <c r="O11" s="231"/>
      <c r="P11" s="480"/>
      <c r="Q11" s="277"/>
      <c r="R11" s="277"/>
      <c r="S11" s="277"/>
      <c r="T11" s="225"/>
      <c r="U11" s="225"/>
      <c r="V11" s="225"/>
      <c r="W11" s="421"/>
      <c r="X11" s="121" t="s">
        <v>249</v>
      </c>
      <c r="Y11" s="46" t="s">
        <v>217</v>
      </c>
      <c r="Z11" s="320">
        <v>0.5</v>
      </c>
      <c r="AA11" s="205"/>
      <c r="AB11" s="208"/>
      <c r="AC11" s="231"/>
      <c r="AD11" s="421"/>
      <c r="AE11" s="55" t="s">
        <v>250</v>
      </c>
      <c r="AF11" s="98" t="s">
        <v>57</v>
      </c>
      <c r="AG11" s="91" t="s">
        <v>253</v>
      </c>
      <c r="AH11" s="205"/>
      <c r="AI11" s="208"/>
      <c r="AJ11" s="231"/>
      <c r="AK11" s="184"/>
      <c r="AL11" s="299"/>
    </row>
    <row r="12" spans="1:51" ht="17.100000000000001" customHeight="1">
      <c r="A12" s="454"/>
      <c r="B12" s="458"/>
      <c r="C12" s="89" t="s">
        <v>216</v>
      </c>
      <c r="D12" s="98" t="s">
        <v>217</v>
      </c>
      <c r="E12" s="91" t="s">
        <v>218</v>
      </c>
      <c r="F12" s="205"/>
      <c r="G12" s="209"/>
      <c r="H12" s="208"/>
      <c r="I12" s="456"/>
      <c r="J12" s="97"/>
      <c r="K12" s="90"/>
      <c r="L12" s="259"/>
      <c r="M12" s="205"/>
      <c r="N12" s="209"/>
      <c r="O12" s="208"/>
      <c r="P12" s="480"/>
      <c r="Q12" s="46"/>
      <c r="R12" s="41"/>
      <c r="S12" s="12"/>
      <c r="T12" s="215"/>
      <c r="U12" s="215"/>
      <c r="V12" s="208"/>
      <c r="W12" s="421"/>
      <c r="X12" s="121" t="s">
        <v>250</v>
      </c>
      <c r="Y12" s="46" t="s">
        <v>217</v>
      </c>
      <c r="Z12" s="320" t="s">
        <v>253</v>
      </c>
      <c r="AA12" s="205"/>
      <c r="AB12" s="209"/>
      <c r="AC12" s="208"/>
      <c r="AD12" s="421"/>
      <c r="AE12" s="121" t="s">
        <v>249</v>
      </c>
      <c r="AF12" s="46" t="s">
        <v>57</v>
      </c>
      <c r="AG12" s="320">
        <v>0.5</v>
      </c>
      <c r="AH12" s="205"/>
      <c r="AI12" s="209"/>
      <c r="AJ12" s="208"/>
      <c r="AL12" s="299"/>
    </row>
    <row r="13" spans="1:51" ht="17.100000000000001" customHeight="1">
      <c r="A13" s="454"/>
      <c r="B13" s="458"/>
      <c r="C13" s="55"/>
      <c r="D13" s="98"/>
      <c r="E13" s="91"/>
      <c r="F13" s="205"/>
      <c r="G13" s="205"/>
      <c r="H13" s="208"/>
      <c r="I13" s="456"/>
      <c r="J13" s="46"/>
      <c r="K13" s="46"/>
      <c r="L13" s="320"/>
      <c r="M13" s="205"/>
      <c r="N13" s="205"/>
      <c r="O13" s="208"/>
      <c r="P13" s="480"/>
      <c r="Q13" s="51"/>
      <c r="R13" s="41"/>
      <c r="S13" s="46"/>
      <c r="T13" s="205"/>
      <c r="U13" s="205"/>
      <c r="V13" s="208"/>
      <c r="W13" s="421"/>
      <c r="X13" s="121" t="s">
        <v>251</v>
      </c>
      <c r="Y13" s="46" t="s">
        <v>217</v>
      </c>
      <c r="Z13" s="320" t="s">
        <v>252</v>
      </c>
      <c r="AA13" s="205"/>
      <c r="AB13" s="205"/>
      <c r="AC13" s="208"/>
      <c r="AD13" s="421"/>
      <c r="AE13" s="309"/>
      <c r="AF13" s="46"/>
      <c r="AG13" s="320"/>
      <c r="AH13" s="205"/>
      <c r="AI13" s="205"/>
      <c r="AJ13" s="208"/>
      <c r="AL13" s="299"/>
    </row>
    <row r="14" spans="1:51" ht="17.100000000000001" customHeight="1">
      <c r="A14" s="454"/>
      <c r="B14" s="413"/>
      <c r="C14" s="122"/>
      <c r="D14" s="123"/>
      <c r="E14" s="123"/>
      <c r="F14" s="205"/>
      <c r="G14" s="211"/>
      <c r="H14" s="208"/>
      <c r="I14" s="456"/>
      <c r="J14" s="46"/>
      <c r="K14" s="46"/>
      <c r="L14" s="320"/>
      <c r="M14" s="205"/>
      <c r="N14" s="211"/>
      <c r="O14" s="208"/>
      <c r="P14" s="480"/>
      <c r="Q14" s="46"/>
      <c r="R14" s="41"/>
      <c r="S14" s="46"/>
      <c r="T14" s="205"/>
      <c r="U14" s="211"/>
      <c r="V14" s="208"/>
      <c r="W14" s="421"/>
      <c r="X14" s="277"/>
      <c r="Y14" s="277"/>
      <c r="Z14" s="277"/>
      <c r="AA14" s="205"/>
      <c r="AB14" s="211"/>
      <c r="AC14" s="208"/>
      <c r="AD14" s="421"/>
      <c r="AE14" s="46"/>
      <c r="AF14" s="46"/>
      <c r="AG14" s="320"/>
      <c r="AH14" s="205"/>
      <c r="AI14" s="211"/>
      <c r="AJ14" s="208"/>
    </row>
    <row r="15" spans="1:51" ht="17.100000000000001" customHeight="1">
      <c r="A15" s="454"/>
      <c r="B15" s="413"/>
      <c r="C15" s="12"/>
      <c r="D15" s="41"/>
      <c r="E15" s="320"/>
      <c r="F15" s="205"/>
      <c r="G15" s="208"/>
      <c r="H15" s="212"/>
      <c r="I15" s="457"/>
      <c r="J15" s="46"/>
      <c r="K15" s="46"/>
      <c r="L15" s="320"/>
      <c r="M15" s="205"/>
      <c r="N15" s="208"/>
      <c r="O15" s="212"/>
      <c r="P15" s="481"/>
      <c r="Q15" s="46"/>
      <c r="R15" s="41"/>
      <c r="S15" s="46"/>
      <c r="T15" s="205"/>
      <c r="U15" s="208"/>
      <c r="V15" s="212"/>
      <c r="W15" s="421"/>
      <c r="X15" s="46"/>
      <c r="Y15" s="46"/>
      <c r="Z15" s="320"/>
      <c r="AA15" s="205"/>
      <c r="AB15" s="208"/>
      <c r="AC15" s="212"/>
      <c r="AD15" s="421"/>
      <c r="AE15" s="46"/>
      <c r="AF15" s="46"/>
      <c r="AG15" s="320"/>
      <c r="AH15" s="205"/>
      <c r="AI15" s="208"/>
      <c r="AJ15" s="212"/>
    </row>
    <row r="16" spans="1:51" ht="17.100000000000001" customHeight="1">
      <c r="A16" s="453" t="s">
        <v>9</v>
      </c>
      <c r="B16" s="459" t="str">
        <f>'2月菜單'!F13</f>
        <v>扁魚白菜</v>
      </c>
      <c r="C16" s="93" t="s">
        <v>227</v>
      </c>
      <c r="D16" s="200">
        <f t="shared" ref="D16:D18" si="9">E16/680*1000</f>
        <v>70.588235294117652</v>
      </c>
      <c r="E16" s="92">
        <v>48</v>
      </c>
      <c r="F16" s="239"/>
      <c r="G16" s="208"/>
      <c r="H16" s="231">
        <f>D16/100</f>
        <v>0.70588235294117652</v>
      </c>
      <c r="I16" s="450" t="str">
        <f>'2月菜單'!F14</f>
        <v>豆干小魚乾</v>
      </c>
      <c r="J16" s="89" t="s">
        <v>234</v>
      </c>
      <c r="K16" s="200">
        <f t="shared" ref="K16:K17" si="10">L16/680*1000</f>
        <v>55.882352941176471</v>
      </c>
      <c r="L16" s="289">
        <v>38</v>
      </c>
      <c r="M16" s="225"/>
      <c r="N16" s="208">
        <f>K16/40</f>
        <v>1.3970588235294117</v>
      </c>
      <c r="O16" s="225"/>
      <c r="P16" s="413" t="str">
        <f>'2月菜單'!F15</f>
        <v>餡餅*1</v>
      </c>
      <c r="Q16" s="83" t="s">
        <v>241</v>
      </c>
      <c r="R16" s="320">
        <v>40</v>
      </c>
      <c r="S16" s="320" t="s">
        <v>242</v>
      </c>
      <c r="T16" s="213"/>
      <c r="U16" s="208"/>
      <c r="V16" s="231"/>
      <c r="W16" s="450" t="str">
        <f>'2月菜單'!F16</f>
        <v>紅蘿蔔炒蛋</v>
      </c>
      <c r="X16" s="55" t="s">
        <v>230</v>
      </c>
      <c r="Y16" s="200">
        <f t="shared" ref="Y16:Y17" si="11">Z16/680*1000</f>
        <v>36.764705882352942</v>
      </c>
      <c r="Z16" s="91">
        <v>25</v>
      </c>
      <c r="AA16" s="213"/>
      <c r="AB16" s="208">
        <f>Y16/55</f>
        <v>0.66844919786096257</v>
      </c>
      <c r="AC16" s="231"/>
      <c r="AD16" s="414" t="str">
        <f>'2月菜單'!F17</f>
        <v>螞蟻上樹</v>
      </c>
      <c r="AE16" s="100" t="s">
        <v>299</v>
      </c>
      <c r="AF16" s="200">
        <f>AG16/687*1000</f>
        <v>13.100436681222707</v>
      </c>
      <c r="AG16" s="101">
        <v>9</v>
      </c>
      <c r="AH16" s="239">
        <f>AF16/15</f>
        <v>0.87336244541484709</v>
      </c>
      <c r="AI16" s="208"/>
      <c r="AJ16" s="231"/>
    </row>
    <row r="17" spans="1:38" ht="17.100000000000001" customHeight="1">
      <c r="A17" s="454"/>
      <c r="B17" s="454"/>
      <c r="C17" s="310" t="s">
        <v>186</v>
      </c>
      <c r="D17" s="200">
        <f t="shared" si="9"/>
        <v>4.4117647058823533</v>
      </c>
      <c r="E17" s="92">
        <v>3</v>
      </c>
      <c r="F17" s="213"/>
      <c r="G17" s="208"/>
      <c r="H17" s="231">
        <f>D17/100</f>
        <v>4.4117647058823532E-2</v>
      </c>
      <c r="I17" s="451"/>
      <c r="J17" s="89" t="s">
        <v>235</v>
      </c>
      <c r="K17" s="200">
        <f t="shared" si="10"/>
        <v>2.9411764705882351</v>
      </c>
      <c r="L17" s="289">
        <v>2</v>
      </c>
      <c r="M17" s="213"/>
      <c r="N17" s="208"/>
      <c r="O17" s="231"/>
      <c r="P17" s="413"/>
      <c r="Q17" s="83"/>
      <c r="R17" s="320"/>
      <c r="S17" s="320"/>
      <c r="T17" s="213"/>
      <c r="U17" s="208"/>
      <c r="V17" s="231"/>
      <c r="W17" s="451"/>
      <c r="X17" s="55" t="s">
        <v>186</v>
      </c>
      <c r="Y17" s="200">
        <f t="shared" si="11"/>
        <v>29.411764705882351</v>
      </c>
      <c r="Z17" s="92">
        <v>20</v>
      </c>
      <c r="AA17" s="213"/>
      <c r="AB17" s="208"/>
      <c r="AC17" s="231">
        <f t="shared" ref="AC17" si="12">Y17/100</f>
        <v>0.29411764705882354</v>
      </c>
      <c r="AD17" s="414"/>
      <c r="AE17" s="100" t="s">
        <v>227</v>
      </c>
      <c r="AF17" s="200">
        <f t="shared" ref="AF17:AF19" si="13">AG17/680*1000</f>
        <v>29.411764705882351</v>
      </c>
      <c r="AG17" s="101">
        <v>20</v>
      </c>
      <c r="AH17" s="239"/>
      <c r="AI17" s="208"/>
      <c r="AJ17" s="231">
        <f t="shared" ref="AJ17:AJ18" si="14">AF17/100</f>
        <v>0.29411764705882354</v>
      </c>
    </row>
    <row r="18" spans="1:38" ht="17.100000000000001" customHeight="1">
      <c r="A18" s="454"/>
      <c r="B18" s="454"/>
      <c r="C18" s="93" t="s">
        <v>177</v>
      </c>
      <c r="D18" s="200">
        <f t="shared" si="9"/>
        <v>4.4117647058823533</v>
      </c>
      <c r="E18" s="92">
        <v>3</v>
      </c>
      <c r="F18" s="213"/>
      <c r="G18" s="208">
        <f>D18/35</f>
        <v>0.12605042016806722</v>
      </c>
      <c r="H18" s="231"/>
      <c r="I18" s="451"/>
      <c r="J18" s="89" t="s">
        <v>282</v>
      </c>
      <c r="K18" s="200" t="s">
        <v>283</v>
      </c>
      <c r="L18" s="91">
        <v>1</v>
      </c>
      <c r="M18" s="213"/>
      <c r="N18" s="213"/>
      <c r="O18" s="231"/>
      <c r="P18" s="413"/>
      <c r="Q18" s="195"/>
      <c r="R18" s="320"/>
      <c r="S18" s="195"/>
      <c r="T18" s="213"/>
      <c r="U18" s="213"/>
      <c r="V18" s="231"/>
      <c r="W18" s="451"/>
      <c r="X18" s="55"/>
      <c r="Y18" s="200"/>
      <c r="Z18" s="92"/>
      <c r="AA18" s="213"/>
      <c r="AB18" s="213"/>
      <c r="AC18" s="231"/>
      <c r="AD18" s="478"/>
      <c r="AE18" s="100" t="s">
        <v>186</v>
      </c>
      <c r="AF18" s="200">
        <f t="shared" si="13"/>
        <v>7.3529411764705879</v>
      </c>
      <c r="AG18" s="88">
        <v>5</v>
      </c>
      <c r="AH18" s="213"/>
      <c r="AI18" s="213"/>
      <c r="AJ18" s="231">
        <f t="shared" si="14"/>
        <v>7.3529411764705885E-2</v>
      </c>
    </row>
    <row r="19" spans="1:38" ht="17.100000000000001" customHeight="1">
      <c r="A19" s="454"/>
      <c r="B19" s="454"/>
      <c r="C19" s="198" t="s">
        <v>228</v>
      </c>
      <c r="D19" s="49" t="s">
        <v>57</v>
      </c>
      <c r="E19" s="320">
        <v>0.6</v>
      </c>
      <c r="F19" s="213"/>
      <c r="G19" s="208"/>
      <c r="H19" s="231"/>
      <c r="I19" s="451"/>
      <c r="J19" s="89"/>
      <c r="K19" s="289"/>
      <c r="L19" s="91"/>
      <c r="M19" s="213"/>
      <c r="N19" s="213"/>
      <c r="O19" s="231"/>
      <c r="P19" s="413"/>
      <c r="Q19" s="320"/>
      <c r="R19" s="320"/>
      <c r="S19" s="320"/>
      <c r="T19" s="213"/>
      <c r="U19" s="214"/>
      <c r="V19" s="231"/>
      <c r="W19" s="451"/>
      <c r="X19" s="198"/>
      <c r="Y19" s="200"/>
      <c r="Z19" s="320"/>
      <c r="AA19" s="213"/>
      <c r="AB19" s="214"/>
      <c r="AC19" s="231"/>
      <c r="AD19" s="414"/>
      <c r="AE19" s="121" t="s">
        <v>179</v>
      </c>
      <c r="AF19" s="200">
        <f t="shared" si="13"/>
        <v>4.4117647058823533</v>
      </c>
      <c r="AG19" s="46">
        <v>3</v>
      </c>
      <c r="AH19" s="213"/>
      <c r="AI19" s="208">
        <f>AF19/35</f>
        <v>0.12605042016806722</v>
      </c>
      <c r="AJ19" s="231"/>
    </row>
    <row r="20" spans="1:38" ht="17.100000000000001" customHeight="1">
      <c r="A20" s="454"/>
      <c r="B20" s="454"/>
      <c r="C20" s="315" t="s">
        <v>229</v>
      </c>
      <c r="D20" s="49" t="s">
        <v>57</v>
      </c>
      <c r="E20" s="320">
        <v>0.6</v>
      </c>
      <c r="F20" s="205"/>
      <c r="G20" s="208"/>
      <c r="H20" s="231"/>
      <c r="I20" s="451"/>
      <c r="J20" s="323"/>
      <c r="K20" s="27"/>
      <c r="L20" s="320"/>
      <c r="M20" s="205"/>
      <c r="N20" s="206"/>
      <c r="O20" s="231"/>
      <c r="P20" s="413"/>
      <c r="Q20" s="195"/>
      <c r="R20" s="102"/>
      <c r="S20" s="320"/>
      <c r="T20" s="205"/>
      <c r="U20" s="206"/>
      <c r="V20" s="231"/>
      <c r="W20" s="451"/>
      <c r="X20" s="297"/>
      <c r="Y20" s="49"/>
      <c r="Z20" s="320"/>
      <c r="AA20" s="205"/>
      <c r="AB20" s="206"/>
      <c r="AC20" s="231"/>
      <c r="AD20" s="414"/>
      <c r="AE20" s="198"/>
      <c r="AF20" s="49"/>
      <c r="AG20" s="320"/>
      <c r="AH20" s="205"/>
      <c r="AI20" s="208"/>
      <c r="AJ20" s="231"/>
    </row>
    <row r="21" spans="1:38" ht="17.100000000000001" customHeight="1">
      <c r="A21" s="454"/>
      <c r="B21" s="454"/>
      <c r="C21" s="296"/>
      <c r="D21" s="46"/>
      <c r="E21" s="41"/>
      <c r="F21" s="215"/>
      <c r="G21" s="205"/>
      <c r="H21" s="231"/>
      <c r="I21" s="452"/>
      <c r="J21" s="94"/>
      <c r="K21" s="94"/>
      <c r="L21" s="320"/>
      <c r="M21" s="215"/>
      <c r="N21" s="205"/>
      <c r="O21" s="231"/>
      <c r="P21" s="413"/>
      <c r="Q21" s="320"/>
      <c r="R21" s="320"/>
      <c r="S21" s="320"/>
      <c r="T21" s="215"/>
      <c r="U21" s="205"/>
      <c r="V21" s="231"/>
      <c r="W21" s="452"/>
      <c r="X21" s="94"/>
      <c r="Y21" s="94"/>
      <c r="Z21" s="320"/>
      <c r="AA21" s="215"/>
      <c r="AB21" s="205"/>
      <c r="AC21" s="231"/>
      <c r="AD21" s="414"/>
      <c r="AE21" s="94"/>
      <c r="AF21" s="94"/>
      <c r="AG21" s="320"/>
      <c r="AH21" s="215"/>
      <c r="AI21" s="205"/>
      <c r="AJ21" s="231"/>
    </row>
    <row r="22" spans="1:38" ht="17.100000000000001" customHeight="1">
      <c r="A22" s="453" t="s">
        <v>65</v>
      </c>
      <c r="B22" s="413" t="s">
        <v>61</v>
      </c>
      <c r="C22" s="378" t="s">
        <v>281</v>
      </c>
      <c r="D22" s="200">
        <f t="shared" ref="D22" si="15">E22/680*1000</f>
        <v>73.529411764705884</v>
      </c>
      <c r="E22" s="92">
        <v>50</v>
      </c>
      <c r="F22" s="206"/>
      <c r="G22" s="206"/>
      <c r="H22" s="231">
        <f t="shared" ref="H22" si="16">D22/100</f>
        <v>0.73529411764705888</v>
      </c>
      <c r="I22" s="415" t="s">
        <v>61</v>
      </c>
      <c r="J22" s="81" t="s">
        <v>236</v>
      </c>
      <c r="K22" s="200">
        <f t="shared" ref="K22" si="17">L22/680*1000</f>
        <v>73.529411764705884</v>
      </c>
      <c r="L22" s="91">
        <v>50</v>
      </c>
      <c r="M22" s="206"/>
      <c r="N22" s="206"/>
      <c r="O22" s="231">
        <f t="shared" ref="O22" si="18">K22/100</f>
        <v>0.73529411764705888</v>
      </c>
      <c r="P22" s="482" t="s">
        <v>61</v>
      </c>
      <c r="Q22" s="336"/>
      <c r="R22" s="330">
        <v>72</v>
      </c>
      <c r="S22" s="326">
        <v>50</v>
      </c>
      <c r="T22" s="206"/>
      <c r="U22" s="206"/>
      <c r="V22" s="231"/>
      <c r="W22" s="413" t="s">
        <v>61</v>
      </c>
      <c r="X22" s="81" t="s">
        <v>176</v>
      </c>
      <c r="Y22" s="200">
        <f t="shared" ref="Y22" si="19">Z22/680*1000</f>
        <v>73.529411764705884</v>
      </c>
      <c r="Z22" s="92">
        <v>50</v>
      </c>
      <c r="AA22" s="206"/>
      <c r="AB22" s="206"/>
      <c r="AC22" s="231">
        <f t="shared" ref="AC22" si="20">Y22/100</f>
        <v>0.73529411764705888</v>
      </c>
      <c r="AD22" s="413" t="str">
        <f>'2月菜單'!G17</f>
        <v>有機蔬菜</v>
      </c>
      <c r="AE22" s="82" t="s">
        <v>44</v>
      </c>
      <c r="AF22" s="200">
        <f t="shared" ref="AF22" si="21">AG22/680*1000</f>
        <v>73.529411764705884</v>
      </c>
      <c r="AG22" s="9">
        <v>50</v>
      </c>
      <c r="AH22" s="206"/>
      <c r="AI22" s="206"/>
      <c r="AJ22" s="231">
        <f t="shared" ref="AJ22" si="22">AF22/100</f>
        <v>0.73529411764705888</v>
      </c>
    </row>
    <row r="23" spans="1:38" ht="17.100000000000001" customHeight="1">
      <c r="A23" s="454"/>
      <c r="B23" s="413"/>
      <c r="C23" s="127"/>
      <c r="D23" s="59" t="s">
        <v>57</v>
      </c>
      <c r="E23" s="69">
        <v>0.2</v>
      </c>
      <c r="F23" s="206"/>
      <c r="G23" s="206"/>
      <c r="H23" s="231"/>
      <c r="I23" s="416"/>
      <c r="J23" s="263" t="s">
        <v>237</v>
      </c>
      <c r="K23" s="287"/>
      <c r="L23" s="264"/>
      <c r="M23" s="268"/>
      <c r="N23" s="268"/>
      <c r="O23" s="269"/>
      <c r="P23" s="483"/>
      <c r="Q23" s="361"/>
      <c r="R23" s="330">
        <v>72</v>
      </c>
      <c r="S23" s="362">
        <v>3</v>
      </c>
      <c r="T23" s="268"/>
      <c r="U23" s="268"/>
      <c r="V23" s="231"/>
      <c r="W23" s="413"/>
      <c r="X23" s="127"/>
      <c r="Y23" s="44"/>
      <c r="Z23" s="9"/>
      <c r="AA23" s="206"/>
      <c r="AB23" s="206"/>
      <c r="AC23" s="231"/>
      <c r="AD23" s="413"/>
      <c r="AE23" s="18"/>
      <c r="AF23" s="44"/>
      <c r="AG23" s="30"/>
      <c r="AH23" s="206"/>
      <c r="AI23" s="206"/>
      <c r="AJ23" s="231"/>
    </row>
    <row r="24" spans="1:38" ht="17.100000000000001" customHeight="1">
      <c r="A24" s="454"/>
      <c r="B24" s="413"/>
      <c r="C24" s="18"/>
      <c r="D24" s="62"/>
      <c r="E24" s="63"/>
      <c r="F24" s="216"/>
      <c r="G24" s="217"/>
      <c r="H24" s="215"/>
      <c r="I24" s="471"/>
      <c r="J24" s="111"/>
      <c r="K24" s="200"/>
      <c r="L24" s="12"/>
      <c r="M24" s="216"/>
      <c r="N24" s="217"/>
      <c r="O24" s="231"/>
      <c r="P24" s="484"/>
      <c r="Q24" s="291" t="s">
        <v>70</v>
      </c>
      <c r="R24" s="12"/>
      <c r="S24" s="292">
        <v>0.3</v>
      </c>
      <c r="T24" s="216"/>
      <c r="U24" s="217"/>
      <c r="V24" s="231"/>
      <c r="W24" s="413"/>
      <c r="X24" s="291" t="s">
        <v>70</v>
      </c>
      <c r="Y24" s="12"/>
      <c r="Z24" s="292">
        <v>0.5</v>
      </c>
      <c r="AA24" s="216"/>
      <c r="AB24" s="217"/>
      <c r="AC24" s="215"/>
      <c r="AD24" s="413"/>
      <c r="AE24" s="18"/>
      <c r="AF24" s="9"/>
      <c r="AG24" s="44"/>
      <c r="AH24" s="216"/>
      <c r="AI24" s="217"/>
      <c r="AJ24" s="215"/>
      <c r="AL24" s="303"/>
    </row>
    <row r="25" spans="1:38" ht="17.100000000000001" customHeight="1">
      <c r="A25" s="468" t="s">
        <v>10</v>
      </c>
      <c r="B25" s="413" t="str">
        <f>'2月菜單'!H13</f>
        <v>紫菜蛋花湯</v>
      </c>
      <c r="C25" s="103" t="s">
        <v>230</v>
      </c>
      <c r="D25" s="200">
        <f t="shared" ref="D25" si="23">E25/680*1000</f>
        <v>14.705882352941176</v>
      </c>
      <c r="E25" s="91">
        <v>10</v>
      </c>
      <c r="F25" s="218"/>
      <c r="G25" s="208">
        <f>D25/55</f>
        <v>0.26737967914438504</v>
      </c>
      <c r="H25" s="231"/>
      <c r="I25" s="469" t="str">
        <f>'2月菜單'!H14</f>
        <v>刺瓜黑輪湯</v>
      </c>
      <c r="J25" s="89" t="s">
        <v>238</v>
      </c>
      <c r="K25" s="200">
        <f t="shared" ref="K25:K26" si="24">L25/680*1000</f>
        <v>38.235294117647065</v>
      </c>
      <c r="L25" s="289">
        <v>26</v>
      </c>
      <c r="M25" s="215"/>
      <c r="N25" s="215"/>
      <c r="O25" s="231">
        <f>K25/100</f>
        <v>0.38235294117647067</v>
      </c>
      <c r="P25" s="438" t="str">
        <f>'2月菜單'!H15</f>
        <v>南瓜濃湯</v>
      </c>
      <c r="Q25" s="105" t="s">
        <v>244</v>
      </c>
      <c r="R25" s="200">
        <f t="shared" ref="R25:R29" si="25">S25/680*1000</f>
        <v>22.058823529411764</v>
      </c>
      <c r="S25" s="106">
        <v>15</v>
      </c>
      <c r="T25" s="239">
        <f>R25/85</f>
        <v>0.25951557093425603</v>
      </c>
      <c r="U25" s="208"/>
      <c r="V25" s="231"/>
      <c r="W25" s="458" t="str">
        <f>'2月菜單'!H16</f>
        <v>酸辣湯</v>
      </c>
      <c r="X25" s="111" t="s">
        <v>258</v>
      </c>
      <c r="Y25" s="200">
        <f t="shared" ref="Y25:Y29" si="26">Z25/680*1000</f>
        <v>10.882352941176471</v>
      </c>
      <c r="Z25" s="12">
        <v>7.4</v>
      </c>
      <c r="AA25" s="239"/>
      <c r="AB25" s="208">
        <f>Y25/80</f>
        <v>0.1360294117647059</v>
      </c>
      <c r="AC25" s="231"/>
      <c r="AD25" s="413" t="str">
        <f>'2月菜單'!H17</f>
        <v>綠豆麥片湯</v>
      </c>
      <c r="AE25" s="105" t="s">
        <v>261</v>
      </c>
      <c r="AF25" s="200">
        <f t="shared" ref="AF25:AF26" si="27">AG25/680*1000</f>
        <v>20.588235294117649</v>
      </c>
      <c r="AG25" s="91">
        <v>14</v>
      </c>
      <c r="AH25" s="239">
        <f>AF25/25</f>
        <v>0.82352941176470595</v>
      </c>
      <c r="AI25" s="218"/>
      <c r="AJ25" s="231"/>
    </row>
    <row r="26" spans="1:38" ht="17.100000000000001" customHeight="1">
      <c r="A26" s="468"/>
      <c r="B26" s="413"/>
      <c r="C26" s="95" t="s">
        <v>231</v>
      </c>
      <c r="D26" s="200">
        <f>E26/687*1000</f>
        <v>2.9112081513828238</v>
      </c>
      <c r="E26" s="92">
        <v>2</v>
      </c>
      <c r="F26" s="239"/>
      <c r="G26" s="205"/>
      <c r="H26" s="231"/>
      <c r="I26" s="470"/>
      <c r="J26" s="111" t="s">
        <v>239</v>
      </c>
      <c r="K26" s="200">
        <f t="shared" si="24"/>
        <v>8.8235294117647065</v>
      </c>
      <c r="L26" s="200">
        <v>6</v>
      </c>
      <c r="M26" s="239"/>
      <c r="N26" s="215"/>
      <c r="O26" s="231">
        <f t="shared" ref="O26:O28" si="28">K26/100</f>
        <v>8.8235294117647065E-2</v>
      </c>
      <c r="P26" s="439"/>
      <c r="Q26" s="55" t="s">
        <v>185</v>
      </c>
      <c r="R26" s="200">
        <f t="shared" si="25"/>
        <v>26.470588235294116</v>
      </c>
      <c r="S26" s="107">
        <v>18</v>
      </c>
      <c r="T26" s="239">
        <f>R26/90</f>
        <v>0.29411764705882348</v>
      </c>
      <c r="U26" s="205"/>
      <c r="V26" s="231"/>
      <c r="W26" s="458"/>
      <c r="X26" s="89" t="s">
        <v>230</v>
      </c>
      <c r="Y26" s="200">
        <f t="shared" si="26"/>
        <v>7.3529411764705879</v>
      </c>
      <c r="Z26" s="85">
        <v>5</v>
      </c>
      <c r="AA26" s="260"/>
      <c r="AB26" s="208">
        <f>Y26/55</f>
        <v>0.13368983957219252</v>
      </c>
      <c r="AC26" s="231"/>
      <c r="AD26" s="413"/>
      <c r="AE26" s="89" t="s">
        <v>262</v>
      </c>
      <c r="AF26" s="200">
        <f t="shared" si="27"/>
        <v>2.6470588235294117</v>
      </c>
      <c r="AG26" s="92">
        <v>1.8</v>
      </c>
      <c r="AH26" s="239">
        <f>AF26/20</f>
        <v>0.13235294117647059</v>
      </c>
      <c r="AI26" s="205"/>
      <c r="AJ26" s="231"/>
    </row>
    <row r="27" spans="1:38" ht="17.100000000000001" customHeight="1">
      <c r="A27" s="468"/>
      <c r="B27" s="413"/>
      <c r="C27" s="96"/>
      <c r="D27" s="200"/>
      <c r="E27" s="92"/>
      <c r="F27" s="206"/>
      <c r="G27" s="208">
        <f>D27/35*0.5</f>
        <v>0</v>
      </c>
      <c r="H27" s="231"/>
      <c r="I27" s="470"/>
      <c r="J27" s="56" t="s">
        <v>240</v>
      </c>
      <c r="K27" s="200"/>
      <c r="L27" s="320" t="s">
        <v>254</v>
      </c>
      <c r="M27" s="239"/>
      <c r="N27" s="208"/>
      <c r="O27" s="231">
        <f t="shared" si="28"/>
        <v>0</v>
      </c>
      <c r="P27" s="439"/>
      <c r="Q27" s="109" t="s">
        <v>215</v>
      </c>
      <c r="R27" s="200">
        <f t="shared" si="25"/>
        <v>4.4117647058823533</v>
      </c>
      <c r="S27" s="91">
        <v>3</v>
      </c>
      <c r="T27" s="206"/>
      <c r="U27" s="208"/>
      <c r="V27" s="231">
        <f t="shared" ref="V27:V28" si="29">R27/100</f>
        <v>4.4117647058823532E-2</v>
      </c>
      <c r="W27" s="458"/>
      <c r="X27" s="111" t="s">
        <v>259</v>
      </c>
      <c r="Y27" s="200">
        <f t="shared" si="26"/>
        <v>11.76470588235294</v>
      </c>
      <c r="Z27" s="272">
        <v>8</v>
      </c>
      <c r="AA27" s="261"/>
      <c r="AB27" s="205"/>
      <c r="AC27" s="231">
        <f t="shared" ref="AC27:AC29" si="30">Y27/100</f>
        <v>0.1176470588235294</v>
      </c>
      <c r="AD27" s="413"/>
      <c r="AE27" s="89"/>
      <c r="AF27" s="99"/>
      <c r="AG27" s="92"/>
      <c r="AH27" s="206"/>
      <c r="AI27" s="208"/>
      <c r="AJ27" s="231"/>
    </row>
    <row r="28" spans="1:38" ht="17.100000000000001" customHeight="1">
      <c r="A28" s="468"/>
      <c r="B28" s="413"/>
      <c r="C28" s="104"/>
      <c r="D28" s="200"/>
      <c r="E28" s="91"/>
      <c r="F28" s="208"/>
      <c r="G28" s="208">
        <f>D28/35</f>
        <v>0</v>
      </c>
      <c r="H28" s="231"/>
      <c r="I28" s="470"/>
      <c r="J28" s="83"/>
      <c r="K28" s="200"/>
      <c r="L28" s="320"/>
      <c r="M28" s="208"/>
      <c r="N28" s="208"/>
      <c r="O28" s="231">
        <f t="shared" si="28"/>
        <v>0</v>
      </c>
      <c r="P28" s="439"/>
      <c r="Q28" s="54" t="s">
        <v>186</v>
      </c>
      <c r="R28" s="200">
        <f t="shared" si="25"/>
        <v>7.3529411764705879</v>
      </c>
      <c r="S28" s="91">
        <v>5</v>
      </c>
      <c r="T28" s="208"/>
      <c r="U28" s="219"/>
      <c r="V28" s="231">
        <f t="shared" si="29"/>
        <v>7.3529411764705885E-2</v>
      </c>
      <c r="W28" s="458"/>
      <c r="X28" s="56" t="s">
        <v>186</v>
      </c>
      <c r="Y28" s="200">
        <f t="shared" si="26"/>
        <v>5.8823529411764701</v>
      </c>
      <c r="Z28" s="320">
        <v>4</v>
      </c>
      <c r="AA28" s="278"/>
      <c r="AB28" s="208"/>
      <c r="AC28" s="231">
        <f t="shared" si="30"/>
        <v>5.8823529411764698E-2</v>
      </c>
      <c r="AD28" s="413"/>
      <c r="AE28" s="83"/>
      <c r="AF28" s="320"/>
      <c r="AG28" s="320"/>
      <c r="AH28" s="208"/>
      <c r="AI28" s="219"/>
      <c r="AJ28" s="231"/>
    </row>
    <row r="29" spans="1:38" ht="17.100000000000001" customHeight="1">
      <c r="A29" s="468"/>
      <c r="B29" s="413"/>
      <c r="C29" s="291" t="s">
        <v>104</v>
      </c>
      <c r="D29" s="320"/>
      <c r="E29" s="293">
        <v>0.8</v>
      </c>
      <c r="F29" s="208"/>
      <c r="G29" s="205"/>
      <c r="H29" s="231"/>
      <c r="I29" s="471"/>
      <c r="J29" s="291" t="s">
        <v>70</v>
      </c>
      <c r="K29" s="12"/>
      <c r="L29" s="292">
        <v>0.8</v>
      </c>
      <c r="M29" s="208"/>
      <c r="N29" s="215"/>
      <c r="O29" s="231"/>
      <c r="P29" s="440"/>
      <c r="Q29" s="56" t="s">
        <v>245</v>
      </c>
      <c r="R29" s="200">
        <f t="shared" si="25"/>
        <v>11.76470588235294</v>
      </c>
      <c r="S29" s="321">
        <v>8</v>
      </c>
      <c r="T29" s="208"/>
      <c r="U29" s="208">
        <f>R29/55</f>
        <v>0.21390374331550802</v>
      </c>
      <c r="V29" s="231"/>
      <c r="W29" s="458"/>
      <c r="X29" s="56" t="s">
        <v>260</v>
      </c>
      <c r="Y29" s="200">
        <f t="shared" si="26"/>
        <v>2.9411764705882351</v>
      </c>
      <c r="Z29" s="321">
        <v>2</v>
      </c>
      <c r="AA29" s="208"/>
      <c r="AB29" s="208"/>
      <c r="AC29" s="231">
        <f t="shared" si="30"/>
        <v>2.9411764705882349E-2</v>
      </c>
      <c r="AD29" s="413"/>
      <c r="AE29" s="291" t="s">
        <v>70</v>
      </c>
      <c r="AF29" s="12"/>
      <c r="AG29" s="293">
        <v>0.5</v>
      </c>
      <c r="AH29" s="208"/>
      <c r="AI29" s="205"/>
      <c r="AJ29" s="231"/>
    </row>
    <row r="30" spans="1:38" ht="16.2">
      <c r="A30" s="318" t="s">
        <v>2</v>
      </c>
      <c r="B30" s="43"/>
      <c r="C30" s="277"/>
      <c r="D30" s="277"/>
      <c r="E30" s="277"/>
      <c r="F30" s="208"/>
      <c r="G30" s="220"/>
      <c r="H30" s="220"/>
      <c r="I30" s="320" t="s">
        <v>2</v>
      </c>
      <c r="J30" s="265"/>
      <c r="K30" s="266"/>
      <c r="L30" s="267"/>
      <c r="M30" s="270"/>
      <c r="N30" s="271"/>
      <c r="O30" s="271"/>
      <c r="P30" s="320" t="s">
        <v>2</v>
      </c>
      <c r="Q30" s="124"/>
      <c r="R30" s="125"/>
      <c r="S30" s="126"/>
      <c r="T30" s="208"/>
      <c r="U30" s="220"/>
      <c r="V30" s="220"/>
      <c r="W30" s="321" t="s">
        <v>2</v>
      </c>
      <c r="X30" s="83"/>
      <c r="Y30" s="320"/>
      <c r="Z30" s="320"/>
      <c r="AA30" s="262"/>
      <c r="AB30" s="205"/>
      <c r="AC30" s="231"/>
      <c r="AD30" s="320" t="s">
        <v>2</v>
      </c>
      <c r="AE30" s="12"/>
      <c r="AF30" s="12"/>
      <c r="AG30" s="320"/>
      <c r="AH30" s="208"/>
      <c r="AI30" s="220"/>
      <c r="AJ30" s="220"/>
    </row>
    <row r="31" spans="1:38" ht="16.2">
      <c r="A31" s="318" t="s">
        <v>11</v>
      </c>
      <c r="B31" s="318" t="s">
        <v>11</v>
      </c>
      <c r="C31" s="318"/>
      <c r="D31" s="1"/>
      <c r="E31" s="318"/>
      <c r="F31" s="221"/>
      <c r="G31" s="221"/>
      <c r="H31" s="232"/>
      <c r="I31" s="318" t="s">
        <v>11</v>
      </c>
      <c r="J31" s="318"/>
      <c r="K31" s="1"/>
      <c r="L31" s="318"/>
      <c r="M31" s="221"/>
      <c r="N31" s="221"/>
      <c r="O31" s="232"/>
      <c r="P31" s="43" t="s">
        <v>11</v>
      </c>
      <c r="Q31" s="124" t="s">
        <v>28</v>
      </c>
      <c r="R31" s="125"/>
      <c r="S31" s="126" t="s">
        <v>197</v>
      </c>
      <c r="T31" s="221"/>
      <c r="U31" s="221"/>
      <c r="V31" s="232"/>
      <c r="W31" s="43" t="s">
        <v>11</v>
      </c>
      <c r="X31" s="305" t="str">
        <f>'2月菜單'!I16</f>
        <v>鮮奶</v>
      </c>
      <c r="Y31" s="114"/>
      <c r="Z31" s="365" t="s">
        <v>255</v>
      </c>
      <c r="AA31" s="221"/>
      <c r="AB31" s="221"/>
      <c r="AC31" s="232"/>
      <c r="AD31" s="43" t="s">
        <v>11</v>
      </c>
      <c r="AE31" s="9"/>
      <c r="AF31" s="9"/>
      <c r="AG31" s="44"/>
      <c r="AH31" s="221"/>
      <c r="AI31" s="221"/>
      <c r="AJ31" s="232"/>
    </row>
    <row r="32" spans="1:38" ht="16.649999999999999" customHeight="1">
      <c r="A32" s="475" t="s">
        <v>12</v>
      </c>
      <c r="B32" s="472" t="s">
        <v>13</v>
      </c>
      <c r="C32" s="472"/>
      <c r="D32" s="13">
        <v>3</v>
      </c>
      <c r="E32" s="24">
        <f>D32*45</f>
        <v>135</v>
      </c>
      <c r="F32" s="221"/>
      <c r="G32" s="221"/>
      <c r="H32" s="221"/>
      <c r="I32" s="473" t="s">
        <v>13</v>
      </c>
      <c r="J32" s="474"/>
      <c r="K32" s="13">
        <v>3</v>
      </c>
      <c r="L32" s="24">
        <f>K32*45</f>
        <v>135</v>
      </c>
      <c r="M32" s="221"/>
      <c r="N32" s="221"/>
      <c r="O32" s="221"/>
      <c r="P32" s="472" t="s">
        <v>13</v>
      </c>
      <c r="Q32" s="472"/>
      <c r="R32" s="13">
        <v>3</v>
      </c>
      <c r="S32" s="24">
        <f>R32*45</f>
        <v>135</v>
      </c>
      <c r="T32" s="221"/>
      <c r="U32" s="221"/>
      <c r="V32" s="221"/>
      <c r="W32" s="472" t="s">
        <v>13</v>
      </c>
      <c r="X32" s="472"/>
      <c r="Y32" s="13">
        <v>3</v>
      </c>
      <c r="Z32" s="24">
        <f>Y32*45</f>
        <v>135</v>
      </c>
      <c r="AA32" s="221"/>
      <c r="AB32" s="221"/>
      <c r="AC32" s="221"/>
      <c r="AD32" s="472" t="s">
        <v>13</v>
      </c>
      <c r="AE32" s="472"/>
      <c r="AF32" s="13">
        <v>3</v>
      </c>
      <c r="AG32" s="24">
        <f>AF32*45</f>
        <v>135</v>
      </c>
      <c r="AH32" s="221"/>
      <c r="AI32" s="221"/>
      <c r="AJ32" s="221"/>
    </row>
    <row r="33" spans="1:36" ht="16.649999999999999" customHeight="1">
      <c r="A33" s="476"/>
      <c r="B33" s="319" t="s">
        <v>14</v>
      </c>
      <c r="C33" s="319"/>
      <c r="D33" s="229">
        <f>SUM(F5:F29)</f>
        <v>4.5</v>
      </c>
      <c r="E33" s="25">
        <f>D33*70</f>
        <v>315</v>
      </c>
      <c r="F33" s="222"/>
      <c r="G33" s="222"/>
      <c r="H33" s="222"/>
      <c r="I33" s="473" t="s">
        <v>14</v>
      </c>
      <c r="J33" s="474"/>
      <c r="K33" s="229">
        <f>SUM(M5:M29)</f>
        <v>4.5</v>
      </c>
      <c r="L33" s="25">
        <f>K33*70</f>
        <v>315</v>
      </c>
      <c r="M33" s="222"/>
      <c r="N33" s="222"/>
      <c r="O33" s="222"/>
      <c r="P33" s="472" t="s">
        <v>14</v>
      </c>
      <c r="Q33" s="472"/>
      <c r="R33" s="229">
        <f>SUM(T5:T29)</f>
        <v>5.7938078904821628</v>
      </c>
      <c r="S33" s="25">
        <f>R33*70</f>
        <v>405.56655233375142</v>
      </c>
      <c r="T33" s="222"/>
      <c r="U33" s="222"/>
      <c r="V33" s="222"/>
      <c r="W33" s="472" t="s">
        <v>14</v>
      </c>
      <c r="X33" s="472"/>
      <c r="Y33" s="229">
        <f>SUM(AA5:AA29)</f>
        <v>4.5</v>
      </c>
      <c r="Z33" s="25">
        <f>Y33*70</f>
        <v>315</v>
      </c>
      <c r="AA33" s="222"/>
      <c r="AB33" s="222"/>
      <c r="AC33" s="222"/>
      <c r="AD33" s="472" t="s">
        <v>14</v>
      </c>
      <c r="AE33" s="472"/>
      <c r="AF33" s="229">
        <f>SUM(AH5:AH29)</f>
        <v>6.329244798356024</v>
      </c>
      <c r="AG33" s="25">
        <f>AF33*70</f>
        <v>443.04713588492166</v>
      </c>
      <c r="AH33" s="222"/>
      <c r="AI33" s="222"/>
      <c r="AJ33" s="222"/>
    </row>
    <row r="34" spans="1:36" ht="16.2">
      <c r="A34" s="476"/>
      <c r="B34" s="319" t="s">
        <v>15</v>
      </c>
      <c r="C34" s="319"/>
      <c r="D34" s="229">
        <f>SUM(G5:G31)</f>
        <v>2.5362872421695952</v>
      </c>
      <c r="E34" s="25">
        <f>D34*75</f>
        <v>190.22154316271966</v>
      </c>
      <c r="F34" s="223"/>
      <c r="G34" s="223"/>
      <c r="H34" s="223"/>
      <c r="I34" s="473" t="s">
        <v>15</v>
      </c>
      <c r="J34" s="474"/>
      <c r="K34" s="229">
        <f>SUM(N5:N31)</f>
        <v>3.0147058823529416</v>
      </c>
      <c r="L34" s="25">
        <f>K34*75</f>
        <v>226.10294117647061</v>
      </c>
      <c r="M34" s="223"/>
      <c r="N34" s="223"/>
      <c r="O34" s="223"/>
      <c r="P34" s="472" t="s">
        <v>15</v>
      </c>
      <c r="Q34" s="472"/>
      <c r="R34" s="229">
        <f>SUM(U5:U31)</f>
        <v>2.2226373677696563</v>
      </c>
      <c r="S34" s="25">
        <f>R34*75</f>
        <v>166.69780258272422</v>
      </c>
      <c r="T34" s="223"/>
      <c r="U34" s="223"/>
      <c r="V34" s="223"/>
      <c r="W34" s="472" t="s">
        <v>15</v>
      </c>
      <c r="X34" s="472"/>
      <c r="Y34" s="229">
        <f>SUM(AB5:AB31)</f>
        <v>2.6524541634835752</v>
      </c>
      <c r="Z34" s="25">
        <f>Y34*75</f>
        <v>198.93406226126814</v>
      </c>
      <c r="AA34" s="223"/>
      <c r="AB34" s="223"/>
      <c r="AC34" s="223"/>
      <c r="AD34" s="472" t="s">
        <v>15</v>
      </c>
      <c r="AE34" s="472"/>
      <c r="AF34" s="229">
        <f>SUM(AI5:AI31)</f>
        <v>2.26890756302521</v>
      </c>
      <c r="AG34" s="25">
        <f>AF34*75</f>
        <v>170.16806722689074</v>
      </c>
      <c r="AH34" s="223"/>
      <c r="AI34" s="223"/>
      <c r="AJ34" s="223"/>
    </row>
    <row r="35" spans="1:36" ht="16.2">
      <c r="A35" s="476"/>
      <c r="B35" s="319" t="s">
        <v>16</v>
      </c>
      <c r="C35" s="319"/>
      <c r="D35" s="229">
        <f>SUM(H5:H29)</f>
        <v>1.7647058823529413</v>
      </c>
      <c r="E35" s="25">
        <f>D35*25</f>
        <v>44.117647058823536</v>
      </c>
      <c r="F35" s="224"/>
      <c r="G35" s="224"/>
      <c r="H35" s="224"/>
      <c r="I35" s="473" t="s">
        <v>16</v>
      </c>
      <c r="J35" s="474"/>
      <c r="K35" s="229">
        <f>SUM(O5:O29)</f>
        <v>1.4558823529411764</v>
      </c>
      <c r="L35" s="25">
        <f>K35*25</f>
        <v>36.397058823529413</v>
      </c>
      <c r="M35" s="224"/>
      <c r="N35" s="224"/>
      <c r="O35" s="224"/>
      <c r="P35" s="472" t="s">
        <v>16</v>
      </c>
      <c r="Q35" s="472"/>
      <c r="R35" s="229">
        <f>SUM(V5:V29)</f>
        <v>1.0201215857522048</v>
      </c>
      <c r="S35" s="25">
        <f>R35*25</f>
        <v>25.503039643805121</v>
      </c>
      <c r="T35" s="224"/>
      <c r="U35" s="224"/>
      <c r="V35" s="224"/>
      <c r="W35" s="472" t="s">
        <v>16</v>
      </c>
      <c r="X35" s="472"/>
      <c r="Y35" s="229">
        <f>SUM(AC5:AC29)</f>
        <v>1.2352941176470589</v>
      </c>
      <c r="Z35" s="25">
        <f>Y35*25</f>
        <v>30.882352941176471</v>
      </c>
      <c r="AA35" s="224"/>
      <c r="AB35" s="224"/>
      <c r="AC35" s="224"/>
      <c r="AD35" s="472" t="s">
        <v>16</v>
      </c>
      <c r="AE35" s="472"/>
      <c r="AF35" s="229">
        <f>SUM(AJ5:AJ29)</f>
        <v>1.411764705882353</v>
      </c>
      <c r="AG35" s="25">
        <f>AF35*25</f>
        <v>35.294117647058826</v>
      </c>
      <c r="AH35" s="224"/>
      <c r="AI35" s="224"/>
      <c r="AJ35" s="224"/>
    </row>
    <row r="36" spans="1:36" ht="16.2">
      <c r="A36" s="476"/>
      <c r="B36" s="319" t="s">
        <v>17</v>
      </c>
      <c r="C36" s="319"/>
      <c r="D36" s="14">
        <v>0</v>
      </c>
      <c r="E36" s="26">
        <f>D36*60</f>
        <v>0</v>
      </c>
      <c r="F36" s="224"/>
      <c r="G36" s="224"/>
      <c r="H36" s="224"/>
      <c r="I36" s="473" t="s">
        <v>17</v>
      </c>
      <c r="J36" s="474"/>
      <c r="K36" s="14">
        <v>0</v>
      </c>
      <c r="L36" s="26">
        <f>K36*60</f>
        <v>0</v>
      </c>
      <c r="M36" s="224"/>
      <c r="N36" s="224"/>
      <c r="O36" s="224"/>
      <c r="P36" s="472" t="s">
        <v>17</v>
      </c>
      <c r="Q36" s="472"/>
      <c r="R36" s="14">
        <v>1</v>
      </c>
      <c r="S36" s="26">
        <f>R36*60</f>
        <v>60</v>
      </c>
      <c r="T36" s="224"/>
      <c r="U36" s="224"/>
      <c r="V36" s="224"/>
      <c r="W36" s="472" t="s">
        <v>17</v>
      </c>
      <c r="X36" s="472"/>
      <c r="Y36" s="14">
        <v>0</v>
      </c>
      <c r="Z36" s="26">
        <f>Y36*60</f>
        <v>0</v>
      </c>
      <c r="AA36" s="224"/>
      <c r="AB36" s="224"/>
      <c r="AC36" s="224"/>
      <c r="AD36" s="472" t="s">
        <v>17</v>
      </c>
      <c r="AE36" s="472"/>
      <c r="AF36" s="14">
        <v>0</v>
      </c>
      <c r="AG36" s="26">
        <f>AF36*60</f>
        <v>0</v>
      </c>
      <c r="AH36" s="224"/>
      <c r="AI36" s="224"/>
      <c r="AJ36" s="224"/>
    </row>
    <row r="37" spans="1:36" ht="16.2">
      <c r="A37" s="477"/>
      <c r="B37" s="19" t="s">
        <v>19</v>
      </c>
      <c r="C37" s="19"/>
      <c r="D37" s="20">
        <v>0</v>
      </c>
      <c r="E37" s="26">
        <f>D37*120</f>
        <v>0</v>
      </c>
      <c r="F37" s="225"/>
      <c r="G37" s="225"/>
      <c r="H37" s="225"/>
      <c r="I37" s="19" t="s">
        <v>19</v>
      </c>
      <c r="J37" s="19"/>
      <c r="K37" s="20">
        <v>0</v>
      </c>
      <c r="L37" s="26">
        <f>K37*120</f>
        <v>0</v>
      </c>
      <c r="M37" s="225"/>
      <c r="N37" s="225"/>
      <c r="O37" s="225"/>
      <c r="P37" s="19" t="s">
        <v>19</v>
      </c>
      <c r="Q37" s="19"/>
      <c r="R37" s="20">
        <v>0</v>
      </c>
      <c r="S37" s="26">
        <f>R37*120</f>
        <v>0</v>
      </c>
      <c r="T37" s="225"/>
      <c r="U37" s="225"/>
      <c r="V37" s="225"/>
      <c r="W37" s="19" t="s">
        <v>19</v>
      </c>
      <c r="X37" s="19"/>
      <c r="Y37" s="20">
        <v>1</v>
      </c>
      <c r="Z37" s="26">
        <f>Y37*120</f>
        <v>120</v>
      </c>
      <c r="AA37" s="225"/>
      <c r="AB37" s="225"/>
      <c r="AC37" s="225"/>
      <c r="AD37" s="19" t="s">
        <v>19</v>
      </c>
      <c r="AE37" s="19"/>
      <c r="AF37" s="20">
        <v>0</v>
      </c>
      <c r="AG37" s="26">
        <f>AF37*120</f>
        <v>0</v>
      </c>
      <c r="AH37" s="225"/>
      <c r="AI37" s="225"/>
      <c r="AJ37" s="225"/>
    </row>
    <row r="38" spans="1:36" s="8" customFormat="1" ht="16.2">
      <c r="A38" s="15"/>
      <c r="B38" s="472" t="s">
        <v>18</v>
      </c>
      <c r="C38" s="472"/>
      <c r="D38" s="16"/>
      <c r="E38" s="26">
        <f>SUM(E32:E37)</f>
        <v>684.33919022154316</v>
      </c>
      <c r="F38" s="225"/>
      <c r="G38" s="225"/>
      <c r="H38" s="225"/>
      <c r="I38" s="473" t="s">
        <v>18</v>
      </c>
      <c r="J38" s="474"/>
      <c r="K38" s="17"/>
      <c r="L38" s="26">
        <f>SUM(L32:L37)</f>
        <v>712.5</v>
      </c>
      <c r="M38" s="225"/>
      <c r="N38" s="225"/>
      <c r="O38" s="225"/>
      <c r="P38" s="472" t="s">
        <v>18</v>
      </c>
      <c r="Q38" s="472"/>
      <c r="R38" s="17"/>
      <c r="S38" s="26">
        <f>SUM(S32:S37)</f>
        <v>792.76739456028065</v>
      </c>
      <c r="T38" s="225"/>
      <c r="U38" s="225"/>
      <c r="V38" s="225"/>
      <c r="W38" s="472" t="s">
        <v>18</v>
      </c>
      <c r="X38" s="472"/>
      <c r="Y38" s="17"/>
      <c r="Z38" s="26">
        <f>SUM(Z32:Z37)</f>
        <v>799.81641520244455</v>
      </c>
      <c r="AA38" s="225"/>
      <c r="AB38" s="225"/>
      <c r="AC38" s="225"/>
      <c r="AD38" s="472" t="s">
        <v>18</v>
      </c>
      <c r="AE38" s="472"/>
      <c r="AF38" s="17"/>
      <c r="AG38" s="26">
        <f>SUM(AG32:AG37)</f>
        <v>783.50932075887113</v>
      </c>
      <c r="AH38" s="225"/>
      <c r="AI38" s="225"/>
      <c r="AJ38" s="225"/>
    </row>
    <row r="39" spans="1:36" s="42" customFormat="1" ht="16.2">
      <c r="A39" s="447" t="s">
        <v>27</v>
      </c>
      <c r="B39" s="447"/>
      <c r="C39" s="447"/>
      <c r="D39" s="447"/>
      <c r="E39" s="447"/>
      <c r="F39" s="447"/>
      <c r="G39" s="447"/>
      <c r="H39" s="447"/>
      <c r="I39" s="448"/>
      <c r="J39" s="448"/>
      <c r="K39" s="448"/>
      <c r="L39" s="448"/>
      <c r="M39" s="448"/>
      <c r="N39" s="448"/>
      <c r="O39" s="448"/>
      <c r="P39" s="448"/>
      <c r="Q39" s="448"/>
      <c r="R39" s="448"/>
      <c r="S39" s="448"/>
      <c r="T39" s="448"/>
      <c r="U39" s="448"/>
      <c r="V39" s="448"/>
      <c r="W39" s="448"/>
      <c r="X39" s="448"/>
      <c r="Y39" s="448"/>
      <c r="Z39" s="448"/>
      <c r="AA39" s="448"/>
      <c r="AB39" s="448"/>
      <c r="AC39" s="448"/>
      <c r="AD39" s="448"/>
      <c r="AE39" s="448"/>
      <c r="AF39" s="448"/>
      <c r="AG39" s="448"/>
    </row>
    <row r="40" spans="1:36" ht="15">
      <c r="A40" s="108"/>
      <c r="B40" s="108"/>
      <c r="C40" s="108"/>
      <c r="D40" s="108"/>
      <c r="E40" s="108"/>
      <c r="F40" s="228"/>
      <c r="G40" s="228"/>
      <c r="H40" s="228"/>
      <c r="I40" s="108"/>
      <c r="J40" s="108"/>
      <c r="K40" s="108"/>
      <c r="L40" s="108"/>
      <c r="M40" s="228"/>
      <c r="N40" s="228"/>
      <c r="O40" s="228"/>
      <c r="P40" s="108"/>
      <c r="Q40" s="108"/>
      <c r="R40" s="108"/>
      <c r="S40" s="108"/>
      <c r="T40" s="228"/>
      <c r="U40" s="228"/>
      <c r="V40" s="228"/>
      <c r="W40" s="108"/>
      <c r="X40" s="108"/>
      <c r="Y40" s="108"/>
      <c r="Z40" s="108"/>
      <c r="AA40" s="228"/>
      <c r="AB40" s="228"/>
      <c r="AC40" s="228"/>
      <c r="AD40" s="108"/>
      <c r="AE40" s="108"/>
      <c r="AF40" s="108"/>
      <c r="AG40" s="108"/>
      <c r="AH40" s="228"/>
      <c r="AI40" s="228"/>
      <c r="AJ40" s="228"/>
    </row>
    <row r="41" spans="1:36">
      <c r="F41" s="228"/>
      <c r="G41" s="228"/>
      <c r="H41" s="228"/>
      <c r="M41" s="228"/>
      <c r="N41" s="228"/>
      <c r="O41" s="228"/>
      <c r="T41" s="228"/>
      <c r="U41" s="228"/>
      <c r="V41" s="228"/>
      <c r="AA41" s="228"/>
      <c r="AB41" s="228"/>
      <c r="AC41" s="228"/>
      <c r="AH41" s="228"/>
      <c r="AI41" s="228"/>
      <c r="AJ41" s="228"/>
    </row>
    <row r="42" spans="1:36">
      <c r="F42" s="228"/>
      <c r="G42" s="228"/>
      <c r="H42" s="228"/>
      <c r="M42" s="228"/>
      <c r="N42" s="228"/>
      <c r="O42" s="228"/>
      <c r="T42" s="228"/>
      <c r="U42" s="228"/>
      <c r="V42" s="228"/>
      <c r="AA42" s="228"/>
      <c r="AB42" s="228"/>
      <c r="AC42" s="228"/>
      <c r="AH42" s="228"/>
      <c r="AI42" s="228"/>
      <c r="AJ42" s="228"/>
    </row>
  </sheetData>
  <mergeCells count="66">
    <mergeCell ref="A39:AG39"/>
    <mergeCell ref="I36:J36"/>
    <mergeCell ref="P36:Q36"/>
    <mergeCell ref="W36:X36"/>
    <mergeCell ref="AD36:AE36"/>
    <mergeCell ref="B38:C38"/>
    <mergeCell ref="I38:J38"/>
    <mergeCell ref="P38:Q38"/>
    <mergeCell ref="W38:X38"/>
    <mergeCell ref="AD38:AE38"/>
    <mergeCell ref="A32:A37"/>
    <mergeCell ref="B32:C32"/>
    <mergeCell ref="I32:J32"/>
    <mergeCell ref="P32:Q32"/>
    <mergeCell ref="W32:X32"/>
    <mergeCell ref="AD32:AE32"/>
    <mergeCell ref="I34:J34"/>
    <mergeCell ref="P34:Q34"/>
    <mergeCell ref="W34:X34"/>
    <mergeCell ref="AD34:AE34"/>
    <mergeCell ref="I35:J35"/>
    <mergeCell ref="P35:Q35"/>
    <mergeCell ref="W35:X35"/>
    <mergeCell ref="AD35:AE35"/>
    <mergeCell ref="I33:J33"/>
    <mergeCell ref="P33:Q33"/>
    <mergeCell ref="W33:X33"/>
    <mergeCell ref="AD33:AE33"/>
    <mergeCell ref="A25:A29"/>
    <mergeCell ref="B25:B29"/>
    <mergeCell ref="I25:I29"/>
    <mergeCell ref="P25:P29"/>
    <mergeCell ref="W25:W29"/>
    <mergeCell ref="AD25:AD29"/>
    <mergeCell ref="AD22:AD24"/>
    <mergeCell ref="AD8:AD15"/>
    <mergeCell ref="A16:A21"/>
    <mergeCell ref="B16:B21"/>
    <mergeCell ref="I16:I21"/>
    <mergeCell ref="P16:P21"/>
    <mergeCell ref="W16:W21"/>
    <mergeCell ref="AD16:AD21"/>
    <mergeCell ref="A22:A24"/>
    <mergeCell ref="B22:B24"/>
    <mergeCell ref="I22:I24"/>
    <mergeCell ref="P22:P24"/>
    <mergeCell ref="W22:W24"/>
    <mergeCell ref="AD5:AD7"/>
    <mergeCell ref="A8:A15"/>
    <mergeCell ref="B8:B15"/>
    <mergeCell ref="I8:I15"/>
    <mergeCell ref="W8:W15"/>
    <mergeCell ref="A5:A7"/>
    <mergeCell ref="B5:B7"/>
    <mergeCell ref="I5:I7"/>
    <mergeCell ref="P5:P15"/>
    <mergeCell ref="W5:W7"/>
    <mergeCell ref="A1:AG1"/>
    <mergeCell ref="A2:B2"/>
    <mergeCell ref="C2:L2"/>
    <mergeCell ref="AJ2:AY2"/>
    <mergeCell ref="B3:E3"/>
    <mergeCell ref="I3:L3"/>
    <mergeCell ref="P3:S3"/>
    <mergeCell ref="W3:Z3"/>
    <mergeCell ref="AD3:AG3"/>
  </mergeCells>
  <phoneticPr fontId="10" type="noConversion"/>
  <conditionalFormatting sqref="C7">
    <cfRule type="containsText" dxfId="21" priority="22" stopIfTrue="1" operator="containsText" text="炸">
      <formula>NOT(ISERROR(SEARCH("炸",C7)))</formula>
    </cfRule>
  </conditionalFormatting>
  <conditionalFormatting sqref="D7">
    <cfRule type="containsText" dxfId="20" priority="21" stopIfTrue="1" operator="containsText" text="炸">
      <formula>NOT(ISERROR(SEARCH("炸",D7)))</formula>
    </cfRule>
  </conditionalFormatting>
  <conditionalFormatting sqref="C6">
    <cfRule type="containsText" dxfId="19" priority="20" stopIfTrue="1" operator="containsText" text="炸">
      <formula>NOT(ISERROR(SEARCH("炸",C6)))</formula>
    </cfRule>
  </conditionalFormatting>
  <conditionalFormatting sqref="D6">
    <cfRule type="containsText" dxfId="18" priority="19" stopIfTrue="1" operator="containsText" text="炸">
      <formula>NOT(ISERROR(SEARCH("炸",D6)))</formula>
    </cfRule>
  </conditionalFormatting>
  <conditionalFormatting sqref="AE7">
    <cfRule type="containsText" dxfId="17" priority="18" stopIfTrue="1" operator="containsText" text="炸">
      <formula>NOT(ISERROR(SEARCH("炸",AE7)))</formula>
    </cfRule>
  </conditionalFormatting>
  <conditionalFormatting sqref="AF7">
    <cfRule type="containsText" dxfId="16" priority="17" stopIfTrue="1" operator="containsText" text="炸">
      <formula>NOT(ISERROR(SEARCH("炸",AF7)))</formula>
    </cfRule>
  </conditionalFormatting>
  <conditionalFormatting sqref="AE6">
    <cfRule type="containsText" dxfId="15" priority="16" stopIfTrue="1" operator="containsText" text="炸">
      <formula>NOT(ISERROR(SEARCH("炸",AE6)))</formula>
    </cfRule>
  </conditionalFormatting>
  <conditionalFormatting sqref="AF6">
    <cfRule type="containsText" dxfId="14" priority="15" stopIfTrue="1" operator="containsText" text="炸">
      <formula>NOT(ISERROR(SEARCH("炸",AF6)))</formula>
    </cfRule>
  </conditionalFormatting>
  <conditionalFormatting sqref="J22">
    <cfRule type="containsText" dxfId="13" priority="13" stopIfTrue="1" operator="containsText" text="炸">
      <formula>NOT(ISERROR(SEARCH("炸",J22)))</formula>
    </cfRule>
  </conditionalFormatting>
  <conditionalFormatting sqref="X22">
    <cfRule type="containsText" dxfId="12" priority="12" stopIfTrue="1" operator="containsText" text="炸">
      <formula>NOT(ISERROR(SEARCH("炸",X22)))</formula>
    </cfRule>
  </conditionalFormatting>
  <conditionalFormatting sqref="E22">
    <cfRule type="containsText" dxfId="11" priority="10" stopIfTrue="1" operator="containsText" text="炸">
      <formula>NOT(ISERROR(SEARCH("炸",E22)))</formula>
    </cfRule>
  </conditionalFormatting>
  <conditionalFormatting sqref="Z22">
    <cfRule type="containsText" dxfId="10" priority="8" stopIfTrue="1" operator="containsText" text="炸">
      <formula>NOT(ISERROR(SEARCH("炸",Z22)))</formula>
    </cfRule>
  </conditionalFormatting>
  <conditionalFormatting sqref="L22">
    <cfRule type="containsText" dxfId="9" priority="9" stopIfTrue="1" operator="containsText" text="炸">
      <formula>NOT(ISERROR(SEARCH("炸",L22)))</formula>
    </cfRule>
  </conditionalFormatting>
  <conditionalFormatting sqref="C22 D23">
    <cfRule type="containsText" dxfId="8" priority="14" stopIfTrue="1" operator="containsText" text="炸">
      <formula>NOT(ISERROR(SEARCH("炸",C22)))</formula>
    </cfRule>
  </conditionalFormatting>
  <conditionalFormatting sqref="Q22">
    <cfRule type="containsText" dxfId="7" priority="7" stopIfTrue="1" operator="containsText" text="炸">
      <formula>NOT(ISERROR(SEARCH("炸",Q22)))</formula>
    </cfRule>
  </conditionalFormatting>
  <conditionalFormatting sqref="S22">
    <cfRule type="containsText" dxfId="6" priority="6" stopIfTrue="1" operator="containsText" text="炸">
      <formula>NOT(ISERROR(SEARCH("炸",S22)))</formula>
    </cfRule>
  </conditionalFormatting>
  <conditionalFormatting sqref="Q14">
    <cfRule type="containsText" dxfId="5" priority="5" stopIfTrue="1" operator="containsText" text="炸">
      <formula>NOT(ISERROR(SEARCH("炸",Q14)))</formula>
    </cfRule>
  </conditionalFormatting>
  <conditionalFormatting sqref="Q13">
    <cfRule type="containsText" dxfId="4" priority="4" stopIfTrue="1" operator="containsText" text="炸">
      <formula>NOT(ISERROR(SEARCH("炸",Q13)))</formula>
    </cfRule>
  </conditionalFormatting>
  <conditionalFormatting sqref="C5">
    <cfRule type="containsText" dxfId="3" priority="3" stopIfTrue="1" operator="containsText" text="炸">
      <formula>NOT(ISERROR(SEARCH("炸",C5)))</formula>
    </cfRule>
  </conditionalFormatting>
  <conditionalFormatting sqref="AE5">
    <cfRule type="containsText" dxfId="2" priority="2" stopIfTrue="1" operator="containsText" text="炸">
      <formula>NOT(ISERROR(SEARCH("炸",AE5)))</formula>
    </cfRule>
  </conditionalFormatting>
  <conditionalFormatting sqref="AE22">
    <cfRule type="containsText" dxfId="1" priority="1" stopIfTrue="1" operator="containsText" text="炸">
      <formula>NOT(ISERROR(SEARCH("炸",AE22)))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6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2月菜單</vt:lpstr>
      <vt:lpstr>0211</vt:lpstr>
      <vt:lpstr>0214-0218</vt:lpstr>
      <vt:lpstr>0221-0225</vt:lpstr>
      <vt:lpstr>'2月菜單'!Print_Area</vt:lpstr>
    </vt:vector>
  </TitlesOfParts>
  <Company>Test Computer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 User</dc:creator>
  <cp:lastModifiedBy>T24</cp:lastModifiedBy>
  <cp:revision>3</cp:revision>
  <cp:lastPrinted>2022-01-28T00:20:28Z</cp:lastPrinted>
  <dcterms:created xsi:type="dcterms:W3CDTF">2016-08-01T18:09:01Z</dcterms:created>
  <dcterms:modified xsi:type="dcterms:W3CDTF">2022-01-28T00:22:46Z</dcterms:modified>
</cp:coreProperties>
</file>