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9600" yWindow="-10" windowWidth="9620" windowHeight="6810" firstSheet="2" activeTab="2"/>
  </bookViews>
  <sheets>
    <sheet name="6月菜單" sheetId="24" r:id="rId1"/>
    <sheet name="0601-0603" sheetId="11" r:id="rId2"/>
    <sheet name="0606-0610" sheetId="20" r:id="rId3"/>
    <sheet name="0613-0617" sheetId="21" r:id="rId4"/>
    <sheet name="0620-0624" sheetId="22" r:id="rId5"/>
    <sheet name="0627-0630" sheetId="25" r:id="rId6"/>
  </sheets>
  <externalReferences>
    <externalReference r:id="rId7"/>
    <externalReference r:id="rId8"/>
  </externalReferences>
  <definedNames>
    <definedName name="_xlnm.Print_Area" localSheetId="0">'6月菜單'!$B$1:$K$28</definedName>
    <definedName name="特殊">[1]特殊石材!$A$1:$C$65536</definedName>
  </definedNames>
  <calcPr calcId="125725"/>
</workbook>
</file>

<file path=xl/calcChain.xml><?xml version="1.0" encoding="utf-8"?>
<calcChain xmlns="http://schemas.openxmlformats.org/spreadsheetml/2006/main">
  <c r="R26" i="21"/>
  <c r="R27"/>
  <c r="R28"/>
  <c r="R25"/>
  <c r="R22"/>
  <c r="R8"/>
  <c r="R9"/>
  <c r="R10"/>
  <c r="R7"/>
  <c r="R5"/>
  <c r="Y26"/>
  <c r="Y22"/>
  <c r="Y17"/>
  <c r="Y18"/>
  <c r="Y19"/>
  <c r="Y16"/>
  <c r="Y9"/>
  <c r="Y8"/>
  <c r="AF26"/>
  <c r="AF27"/>
  <c r="AF25"/>
  <c r="AF22"/>
  <c r="AF17"/>
  <c r="AF18"/>
  <c r="AF16"/>
  <c r="AF9"/>
  <c r="AF10"/>
  <c r="AF8"/>
  <c r="AF25" i="22"/>
  <c r="AF22"/>
  <c r="AF17"/>
  <c r="AF18"/>
  <c r="AF16"/>
  <c r="AF9"/>
  <c r="AF8"/>
  <c r="Y28"/>
  <c r="Y26"/>
  <c r="Y27"/>
  <c r="Y25"/>
  <c r="Y24"/>
  <c r="Y22"/>
  <c r="Y17"/>
  <c r="Y16"/>
  <c r="Y9"/>
  <c r="Y8"/>
  <c r="R7"/>
  <c r="R8"/>
  <c r="R9"/>
  <c r="R10"/>
  <c r="R11"/>
  <c r="R6"/>
  <c r="K25"/>
  <c r="K22"/>
  <c r="K17"/>
  <c r="K18"/>
  <c r="K16"/>
  <c r="K9"/>
  <c r="K10"/>
  <c r="K8"/>
  <c r="D26"/>
  <c r="D27"/>
  <c r="D25"/>
  <c r="D23"/>
  <c r="D22"/>
  <c r="D17"/>
  <c r="D18"/>
  <c r="D16"/>
  <c r="D26" i="25"/>
  <c r="D25"/>
  <c r="D22"/>
  <c r="D17"/>
  <c r="D18"/>
  <c r="D16"/>
  <c r="D9"/>
  <c r="D10"/>
  <c r="D11"/>
  <c r="D8"/>
  <c r="K29"/>
  <c r="K26"/>
  <c r="K27"/>
  <c r="K25"/>
  <c r="K22"/>
  <c r="K17"/>
  <c r="K16"/>
  <c r="K9"/>
  <c r="K10"/>
  <c r="K8"/>
  <c r="R26"/>
  <c r="R27"/>
  <c r="R28"/>
  <c r="R25"/>
  <c r="R6"/>
  <c r="R7"/>
  <c r="R8"/>
  <c r="R9"/>
  <c r="R10"/>
  <c r="R11"/>
  <c r="R5"/>
  <c r="Y26"/>
  <c r="Y27"/>
  <c r="Y25"/>
  <c r="Y22"/>
  <c r="Y17"/>
  <c r="Y16"/>
  <c r="Y9"/>
  <c r="Y10"/>
  <c r="Y8"/>
  <c r="AB8" i="20" l="1"/>
  <c r="Y8"/>
  <c r="H18" i="21" l="1"/>
  <c r="H19"/>
  <c r="H20"/>
  <c r="G9" i="22"/>
  <c r="D9"/>
  <c r="D18" i="21"/>
  <c r="D19"/>
  <c r="D20"/>
  <c r="D17"/>
  <c r="K18" i="20" l="1"/>
  <c r="K17"/>
  <c r="K16"/>
  <c r="U7" i="22" l="1"/>
  <c r="U8"/>
  <c r="U9"/>
  <c r="V10"/>
  <c r="V11"/>
  <c r="R12"/>
  <c r="P25" i="25" l="1"/>
  <c r="AF18" i="11" l="1"/>
  <c r="AI18" s="1"/>
  <c r="Y23"/>
  <c r="AC23" s="1"/>
  <c r="U12"/>
  <c r="AF26" i="20"/>
  <c r="AH26" s="1"/>
  <c r="AJ18" i="21"/>
  <c r="Y25"/>
  <c r="AC18"/>
  <c r="U7"/>
  <c r="T8"/>
  <c r="G16"/>
  <c r="D9"/>
  <c r="H9" s="1"/>
  <c r="D10"/>
  <c r="D8"/>
  <c r="AC9" i="22"/>
  <c r="Y10"/>
  <c r="P16"/>
  <c r="X30" i="20"/>
  <c r="N25" i="22" l="1"/>
  <c r="G27"/>
  <c r="G8"/>
  <c r="U8" i="25"/>
  <c r="U7"/>
  <c r="N29"/>
  <c r="AD5" l="1"/>
  <c r="AA9"/>
  <c r="AC10"/>
  <c r="AB8"/>
  <c r="U6" i="22"/>
  <c r="AI27" i="21" l="1"/>
  <c r="AA9"/>
  <c r="AB8"/>
  <c r="V26"/>
  <c r="T27"/>
  <c r="U28"/>
  <c r="V25"/>
  <c r="K26" l="1"/>
  <c r="N26" s="1"/>
  <c r="K27"/>
  <c r="M27" s="1"/>
  <c r="K10"/>
  <c r="O10" s="1"/>
  <c r="D29"/>
  <c r="H29" s="1"/>
  <c r="D28"/>
  <c r="H28" s="1"/>
  <c r="D27"/>
  <c r="F27" s="1"/>
  <c r="D26"/>
  <c r="F26" s="1"/>
  <c r="D25"/>
  <c r="G25" s="1"/>
  <c r="D22"/>
  <c r="B16"/>
  <c r="R7" i="11"/>
  <c r="U7" s="1"/>
  <c r="R8"/>
  <c r="V8" s="1"/>
  <c r="R9"/>
  <c r="AI16" i="22"/>
  <c r="D11" i="20"/>
  <c r="H11" s="1"/>
  <c r="D27"/>
  <c r="H27" s="1"/>
  <c r="D28"/>
  <c r="H28" s="1"/>
  <c r="D26"/>
  <c r="H26" s="1"/>
  <c r="D25"/>
  <c r="G25" s="1"/>
  <c r="D24"/>
  <c r="G24" s="1"/>
  <c r="D22"/>
  <c r="P16" i="11" l="1"/>
  <c r="R6"/>
  <c r="V10" i="21" l="1"/>
  <c r="V12"/>
  <c r="V13"/>
  <c r="V9"/>
  <c r="U6"/>
  <c r="T5"/>
  <c r="AF26" i="25" l="1"/>
  <c r="AF25"/>
  <c r="AF22"/>
  <c r="AF17"/>
  <c r="AI17" s="1"/>
  <c r="AF16"/>
  <c r="AI16" s="1"/>
  <c r="AF9"/>
  <c r="AF8"/>
  <c r="AB17"/>
  <c r="AB16"/>
  <c r="P16" l="1"/>
  <c r="M26"/>
  <c r="O25"/>
  <c r="O17"/>
  <c r="N10"/>
  <c r="AJ17" i="22"/>
  <c r="X30"/>
  <c r="AC26"/>
  <c r="AC27"/>
  <c r="AC28"/>
  <c r="AC25"/>
  <c r="O26"/>
  <c r="F25"/>
  <c r="H23"/>
  <c r="F17"/>
  <c r="H18"/>
  <c r="G16"/>
  <c r="B25"/>
  <c r="B16"/>
  <c r="B8"/>
  <c r="R27" i="20" l="1"/>
  <c r="U27" s="1"/>
  <c r="AF16"/>
  <c r="AI16" s="1"/>
  <c r="AF11"/>
  <c r="AF26" i="11" l="1"/>
  <c r="AJ26" s="1"/>
  <c r="AF10"/>
  <c r="AJ10" s="1"/>
  <c r="G25" i="25" l="1"/>
  <c r="AI9" i="22"/>
  <c r="AI8"/>
  <c r="Y18"/>
  <c r="AB16"/>
  <c r="R22"/>
  <c r="O17"/>
  <c r="O18"/>
  <c r="O16"/>
  <c r="O10"/>
  <c r="N8"/>
  <c r="AJ26" i="21"/>
  <c r="AJ25"/>
  <c r="AI16"/>
  <c r="AC26"/>
  <c r="AB16"/>
  <c r="AF18" i="25" l="1"/>
  <c r="V9" i="11" l="1"/>
  <c r="AH26" i="25"/>
  <c r="AH25"/>
  <c r="AD16"/>
  <c r="O9" l="1"/>
  <c r="N8"/>
  <c r="AF27" i="11" l="1"/>
  <c r="AJ27" s="1"/>
  <c r="AF25"/>
  <c r="AJ25" s="1"/>
  <c r="AF22"/>
  <c r="AJ19"/>
  <c r="AF16"/>
  <c r="AH16" s="1"/>
  <c r="AF9"/>
  <c r="AF8"/>
  <c r="Y27"/>
  <c r="AB27" s="1"/>
  <c r="Y25"/>
  <c r="AC25" s="1"/>
  <c r="Y22"/>
  <c r="Y17"/>
  <c r="Y18"/>
  <c r="AC18" s="1"/>
  <c r="Y16"/>
  <c r="AB16" s="1"/>
  <c r="Y9"/>
  <c r="AA9" s="1"/>
  <c r="Y8"/>
  <c r="AB8" s="1"/>
  <c r="K26"/>
  <c r="N26" s="1"/>
  <c r="K27"/>
  <c r="N27" s="1"/>
  <c r="K25"/>
  <c r="O25" s="1"/>
  <c r="K22"/>
  <c r="K17"/>
  <c r="K16"/>
  <c r="K9"/>
  <c r="K10"/>
  <c r="O10" s="1"/>
  <c r="K8"/>
  <c r="AF22" i="20"/>
  <c r="AF25"/>
  <c r="AH25" s="1"/>
  <c r="AF17"/>
  <c r="AF18"/>
  <c r="AI18" s="1"/>
  <c r="AF19"/>
  <c r="AJ19" s="1"/>
  <c r="AF9"/>
  <c r="AJ9" s="1"/>
  <c r="AF10"/>
  <c r="AJ10" s="1"/>
  <c r="AF8"/>
  <c r="AI8" s="1"/>
  <c r="Y25"/>
  <c r="AC25" s="1"/>
  <c r="Y22"/>
  <c r="Y17"/>
  <c r="AA17" s="1"/>
  <c r="Y18"/>
  <c r="AC18" s="1"/>
  <c r="Y16"/>
  <c r="AB16" s="1"/>
  <c r="V26"/>
  <c r="R25"/>
  <c r="U25" s="1"/>
  <c r="R17"/>
  <c r="R18"/>
  <c r="T18" s="1"/>
  <c r="R19"/>
  <c r="R20"/>
  <c r="R16"/>
  <c r="R7"/>
  <c r="R8"/>
  <c r="R9"/>
  <c r="R6"/>
  <c r="K26"/>
  <c r="K25"/>
  <c r="N25" s="1"/>
  <c r="K22"/>
  <c r="K9"/>
  <c r="N9" s="1"/>
  <c r="K10"/>
  <c r="O10" s="1"/>
  <c r="K11"/>
  <c r="K8"/>
  <c r="D17"/>
  <c r="D18"/>
  <c r="D19"/>
  <c r="D16"/>
  <c r="D9"/>
  <c r="H9" s="1"/>
  <c r="D10"/>
  <c r="H10" s="1"/>
  <c r="D8"/>
  <c r="O28" i="21"/>
  <c r="O29"/>
  <c r="K25"/>
  <c r="O25" s="1"/>
  <c r="AB17" l="1"/>
  <c r="AJ10"/>
  <c r="AJ9"/>
  <c r="K22"/>
  <c r="K16"/>
  <c r="N16" s="1"/>
  <c r="K9"/>
  <c r="O9" s="1"/>
  <c r="K8"/>
  <c r="N8" s="1"/>
  <c r="H17"/>
  <c r="AJ20" i="22"/>
  <c r="H9" i="25"/>
  <c r="V9"/>
  <c r="AI8"/>
  <c r="AB27"/>
  <c r="AC25"/>
  <c r="AC22"/>
  <c r="U6"/>
  <c r="V10"/>
  <c r="V11"/>
  <c r="O22"/>
  <c r="N16"/>
  <c r="H10"/>
  <c r="H11"/>
  <c r="H13"/>
  <c r="G8"/>
  <c r="F16"/>
  <c r="AD25" l="1"/>
  <c r="AD8"/>
  <c r="W25"/>
  <c r="W16"/>
  <c r="W8"/>
  <c r="I25"/>
  <c r="I16"/>
  <c r="I8"/>
  <c r="B25" l="1"/>
  <c r="B16"/>
  <c r="B8"/>
  <c r="AG37"/>
  <c r="Z37"/>
  <c r="S37"/>
  <c r="L37"/>
  <c r="E37"/>
  <c r="AG36"/>
  <c r="Z36"/>
  <c r="S36"/>
  <c r="L36"/>
  <c r="E36"/>
  <c r="Y33"/>
  <c r="Z33" s="1"/>
  <c r="AG32"/>
  <c r="Z32"/>
  <c r="S32"/>
  <c r="L32"/>
  <c r="E32"/>
  <c r="K33"/>
  <c r="L33" s="1"/>
  <c r="AF33"/>
  <c r="AG33" s="1"/>
  <c r="AJ22"/>
  <c r="H22"/>
  <c r="AJ18"/>
  <c r="H18"/>
  <c r="H17"/>
  <c r="R35"/>
  <c r="S35" s="1"/>
  <c r="AJ9"/>
  <c r="R33"/>
  <c r="S33" s="1"/>
  <c r="K35"/>
  <c r="L35" s="1"/>
  <c r="AF34"/>
  <c r="AG34" s="1"/>
  <c r="K34"/>
  <c r="L34" s="1"/>
  <c r="R34"/>
  <c r="S34" s="1"/>
  <c r="AF35" l="1"/>
  <c r="AG35" s="1"/>
  <c r="AG38" s="1"/>
  <c r="K27" i="24" s="1"/>
  <c r="D33" i="25"/>
  <c r="E33" s="1"/>
  <c r="D34"/>
  <c r="E34" s="1"/>
  <c r="D35"/>
  <c r="E35" s="1"/>
  <c r="S38"/>
  <c r="K25" i="24" s="1"/>
  <c r="Y34" i="25"/>
  <c r="Z34" s="1"/>
  <c r="Y35"/>
  <c r="Z35" s="1"/>
  <c r="L38"/>
  <c r="K24" i="24" s="1"/>
  <c r="AB20" i="21"/>
  <c r="U17" i="20"/>
  <c r="AI8" i="11"/>
  <c r="AC17"/>
  <c r="Z38" i="25" l="1"/>
  <c r="K26" i="24" s="1"/>
  <c r="E38" i="25"/>
  <c r="G25" i="11" l="1"/>
  <c r="H26"/>
  <c r="O17"/>
  <c r="O9"/>
  <c r="G16"/>
  <c r="H11"/>
  <c r="G8"/>
  <c r="H17"/>
  <c r="H9"/>
  <c r="Y26" i="20"/>
  <c r="AB26" s="1"/>
  <c r="Y27"/>
  <c r="AB27" s="1"/>
  <c r="V19"/>
  <c r="V20"/>
  <c r="U16"/>
  <c r="R5"/>
  <c r="T5" s="1"/>
  <c r="U6" i="11"/>
  <c r="AC10" i="20" l="1"/>
  <c r="U7"/>
  <c r="V8"/>
  <c r="V9"/>
  <c r="N29"/>
  <c r="M28"/>
  <c r="H17"/>
  <c r="H18"/>
  <c r="H19"/>
  <c r="H16"/>
  <c r="N16"/>
  <c r="AJ17" i="21"/>
  <c r="AC19"/>
  <c r="O27"/>
  <c r="O18"/>
  <c r="G24"/>
  <c r="O9" i="22"/>
  <c r="U25"/>
  <c r="AJ19"/>
  <c r="V26"/>
  <c r="AC10"/>
  <c r="AB8"/>
  <c r="AJ18"/>
  <c r="O26" i="20" l="1"/>
  <c r="P25" i="22" l="1"/>
  <c r="AH25" l="1"/>
  <c r="N16" i="11" l="1"/>
  <c r="N8"/>
  <c r="AD16" i="22" l="1"/>
  <c r="AJ9" i="11"/>
  <c r="B25"/>
  <c r="B16"/>
  <c r="B8"/>
  <c r="AJ22" i="21" l="1"/>
  <c r="AC17" i="22" l="1"/>
  <c r="AJ10"/>
  <c r="H10" i="21" l="1"/>
  <c r="AI8"/>
  <c r="Y33"/>
  <c r="G8"/>
  <c r="R33" i="20"/>
  <c r="AJ11"/>
  <c r="U6"/>
  <c r="K33"/>
  <c r="N8"/>
  <c r="G8"/>
  <c r="AF33" i="22"/>
  <c r="Y33"/>
  <c r="R33"/>
  <c r="K33"/>
  <c r="D33"/>
  <c r="AF33" i="21"/>
  <c r="R33"/>
  <c r="K33"/>
  <c r="Y33" i="20"/>
  <c r="D33"/>
  <c r="AJ22" i="22"/>
  <c r="AF35" s="1"/>
  <c r="AF34"/>
  <c r="AC22"/>
  <c r="V20"/>
  <c r="V19"/>
  <c r="V18"/>
  <c r="R34"/>
  <c r="O22"/>
  <c r="K34"/>
  <c r="H22"/>
  <c r="D34"/>
  <c r="AC22" i="21"/>
  <c r="V20"/>
  <c r="V19"/>
  <c r="V18"/>
  <c r="O22"/>
  <c r="H22"/>
  <c r="AJ22" i="20"/>
  <c r="AC22"/>
  <c r="O22"/>
  <c r="H22"/>
  <c r="I8"/>
  <c r="I16"/>
  <c r="I25"/>
  <c r="H22" i="11"/>
  <c r="H18"/>
  <c r="D34"/>
  <c r="E34" s="1"/>
  <c r="H10"/>
  <c r="D33"/>
  <c r="I8"/>
  <c r="I16"/>
  <c r="I25"/>
  <c r="E37"/>
  <c r="E36"/>
  <c r="E32"/>
  <c r="D35" l="1"/>
  <c r="E35" s="1"/>
  <c r="Y33"/>
  <c r="R33"/>
  <c r="Y34" i="22"/>
  <c r="R35"/>
  <c r="Y35"/>
  <c r="K35"/>
  <c r="D35"/>
  <c r="AF34" i="21"/>
  <c r="AF35"/>
  <c r="Y34"/>
  <c r="Y35"/>
  <c r="R35"/>
  <c r="R34"/>
  <c r="K35"/>
  <c r="K34"/>
  <c r="D35"/>
  <c r="D34"/>
  <c r="AF33" i="20"/>
  <c r="Y34"/>
  <c r="Y35"/>
  <c r="R34"/>
  <c r="D34"/>
  <c r="AF34"/>
  <c r="AF35"/>
  <c r="R35"/>
  <c r="K35"/>
  <c r="K34"/>
  <c r="D35"/>
  <c r="AF33" i="11"/>
  <c r="R34"/>
  <c r="R35"/>
  <c r="E33"/>
  <c r="K33"/>
  <c r="AJ22" l="1"/>
  <c r="AC22"/>
  <c r="O22"/>
  <c r="AF34" l="1"/>
  <c r="AF35"/>
  <c r="Y34"/>
  <c r="Y35"/>
  <c r="K35"/>
  <c r="K34"/>
  <c r="AD25" i="21" l="1"/>
  <c r="AD16"/>
  <c r="AD8"/>
  <c r="W25"/>
  <c r="W16"/>
  <c r="W8"/>
  <c r="P25"/>
  <c r="P16"/>
  <c r="I25"/>
  <c r="I16"/>
  <c r="I8"/>
  <c r="B25"/>
  <c r="B8"/>
  <c r="AD25" i="22"/>
  <c r="AD8"/>
  <c r="W25"/>
  <c r="W16"/>
  <c r="W8"/>
  <c r="I25"/>
  <c r="I16"/>
  <c r="I8"/>
  <c r="AD25" i="20" l="1"/>
  <c r="AD16"/>
  <c r="AD8"/>
  <c r="W25"/>
  <c r="W16"/>
  <c r="W8"/>
  <c r="P25"/>
  <c r="P16"/>
  <c r="B25"/>
  <c r="B16"/>
  <c r="B8"/>
  <c r="AD25" i="11"/>
  <c r="AD16"/>
  <c r="AD8"/>
  <c r="W25"/>
  <c r="W16"/>
  <c r="W8"/>
  <c r="K3" i="24" l="1"/>
  <c r="AG37" i="22" l="1"/>
  <c r="Z37"/>
  <c r="S37"/>
  <c r="L37"/>
  <c r="E37"/>
  <c r="AG37" i="21"/>
  <c r="Z37"/>
  <c r="S37"/>
  <c r="L37"/>
  <c r="E37"/>
  <c r="AG37" i="11"/>
  <c r="AG36"/>
  <c r="AG35"/>
  <c r="AG34"/>
  <c r="AG33"/>
  <c r="AG32"/>
  <c r="Z37"/>
  <c r="S37"/>
  <c r="L37"/>
  <c r="AG37" i="20"/>
  <c r="Z37"/>
  <c r="S37"/>
  <c r="L37"/>
  <c r="E37"/>
  <c r="AG38" i="11" l="1"/>
  <c r="K7" i="24" s="1"/>
  <c r="AG36" i="20"/>
  <c r="AG35"/>
  <c r="AG34"/>
  <c r="AG33"/>
  <c r="AG32"/>
  <c r="Z36"/>
  <c r="Z35"/>
  <c r="Z34"/>
  <c r="Z33"/>
  <c r="Z32"/>
  <c r="AG38" l="1"/>
  <c r="K12" i="24" s="1"/>
  <c r="Z38" i="20"/>
  <c r="K11" i="24" s="1"/>
  <c r="E38" i="11" l="1"/>
  <c r="AG34" i="22"/>
  <c r="L32" i="11" l="1"/>
  <c r="S32"/>
  <c r="Z32"/>
  <c r="L33"/>
  <c r="S33"/>
  <c r="Z33"/>
  <c r="L34"/>
  <c r="S34"/>
  <c r="Z34"/>
  <c r="L35"/>
  <c r="S35"/>
  <c r="Z35"/>
  <c r="L36"/>
  <c r="S36"/>
  <c r="Z36"/>
  <c r="E32" i="21"/>
  <c r="L32"/>
  <c r="S32"/>
  <c r="Z32"/>
  <c r="AG32"/>
  <c r="E33"/>
  <c r="L33"/>
  <c r="S33"/>
  <c r="Z33"/>
  <c r="AG33"/>
  <c r="E34"/>
  <c r="L34"/>
  <c r="S34"/>
  <c r="Z34"/>
  <c r="AG34"/>
  <c r="E35"/>
  <c r="L35"/>
  <c r="S35"/>
  <c r="Z35"/>
  <c r="AG35"/>
  <c r="E36"/>
  <c r="L36"/>
  <c r="S36"/>
  <c r="Z36"/>
  <c r="AG36"/>
  <c r="E32" i="22"/>
  <c r="L32"/>
  <c r="S32"/>
  <c r="Z32"/>
  <c r="AG32"/>
  <c r="E33"/>
  <c r="L33"/>
  <c r="S33"/>
  <c r="Z33"/>
  <c r="AG33"/>
  <c r="E34"/>
  <c r="L34"/>
  <c r="S34"/>
  <c r="Z34"/>
  <c r="E35"/>
  <c r="L35"/>
  <c r="S35"/>
  <c r="Z35"/>
  <c r="AG35"/>
  <c r="E36"/>
  <c r="L36"/>
  <c r="S36"/>
  <c r="Z36"/>
  <c r="AG36"/>
  <c r="E32" i="20"/>
  <c r="L32"/>
  <c r="S32"/>
  <c r="E33"/>
  <c r="L33"/>
  <c r="S33"/>
  <c r="E34"/>
  <c r="L34"/>
  <c r="S34"/>
  <c r="E35"/>
  <c r="L35"/>
  <c r="S35"/>
  <c r="E36"/>
  <c r="L36"/>
  <c r="S36"/>
  <c r="AG38" i="22" l="1"/>
  <c r="E38" i="21"/>
  <c r="E38" i="20"/>
  <c r="K8" i="24" s="1"/>
  <c r="S38" i="22"/>
  <c r="K20" i="24" s="1"/>
  <c r="S38" i="20"/>
  <c r="K10" i="24" s="1"/>
  <c r="E38" i="22"/>
  <c r="K18" i="24" s="1"/>
  <c r="L38" i="21"/>
  <c r="K14" i="24" s="1"/>
  <c r="L38" i="20"/>
  <c r="K9" i="24" s="1"/>
  <c r="Z38" i="11"/>
  <c r="K6" i="24" s="1"/>
  <c r="S38" i="11"/>
  <c r="K5" i="24" s="1"/>
  <c r="L38" i="11"/>
  <c r="K4" i="24" s="1"/>
  <c r="L38" i="22"/>
  <c r="K19" i="24" s="1"/>
  <c r="Z38" i="22"/>
  <c r="K21" i="24" s="1"/>
  <c r="Z38" i="21"/>
  <c r="K16" i="24" s="1"/>
  <c r="AG38" i="21"/>
  <c r="K17" i="24" s="1"/>
  <c r="S38" i="21"/>
  <c r="K15" i="24" s="1"/>
  <c r="K22" l="1"/>
  <c r="K23"/>
</calcChain>
</file>

<file path=xl/sharedStrings.xml><?xml version="1.0" encoding="utf-8"?>
<sst xmlns="http://schemas.openxmlformats.org/spreadsheetml/2006/main" count="1122" uniqueCount="486">
  <si>
    <t>日期</t>
  </si>
  <si>
    <t>主食</t>
  </si>
  <si>
    <t>水果</t>
  </si>
  <si>
    <t>項目</t>
  </si>
  <si>
    <t>菜名/烹調法</t>
  </si>
  <si>
    <t>材料</t>
  </si>
  <si>
    <t>每人(g)</t>
  </si>
  <si>
    <t>學校採購量(kg)</t>
  </si>
  <si>
    <t>副 食一</t>
  </si>
  <si>
    <t>副 食二</t>
  </si>
  <si>
    <t>湯類</t>
  </si>
  <si>
    <t>其他</t>
  </si>
  <si>
    <t>營養供應比例</t>
  </si>
  <si>
    <t>油脂類(份)</t>
  </si>
  <si>
    <t>五榖類(份)</t>
  </si>
  <si>
    <t>豆魚肉蛋類(份)</t>
  </si>
  <si>
    <t>蔬菜類(份)</t>
  </si>
  <si>
    <t>水果類(份)</t>
  </si>
  <si>
    <t>熱量</t>
  </si>
  <si>
    <t>乳製品(份)</t>
    <phoneticPr fontId="10" type="noConversion"/>
  </si>
  <si>
    <t>乳製品(份)</t>
    <phoneticPr fontId="10" type="noConversion"/>
  </si>
  <si>
    <t>供應人數：</t>
    <phoneticPr fontId="2" type="noConversion"/>
  </si>
  <si>
    <t>食材供應商:芳味香食品企業有限公司   07-7037855</t>
    <phoneticPr fontId="10" type="noConversion"/>
  </si>
  <si>
    <t>五榖類(份)</t>
    <phoneticPr fontId="10" type="noConversion"/>
  </si>
  <si>
    <t>副食三</t>
    <phoneticPr fontId="12" type="noConversion"/>
  </si>
  <si>
    <t>加菜</t>
    <phoneticPr fontId="10" type="noConversion"/>
  </si>
  <si>
    <t>副食三</t>
    <phoneticPr fontId="10" type="noConversion"/>
  </si>
  <si>
    <t>白米</t>
    <phoneticPr fontId="12" type="noConversion"/>
  </si>
  <si>
    <t>時蔬</t>
    <phoneticPr fontId="12" type="noConversion"/>
  </si>
  <si>
    <t>糙米飯</t>
    <phoneticPr fontId="12" type="noConversion"/>
  </si>
  <si>
    <t>糙米</t>
    <phoneticPr fontId="12" type="noConversion"/>
  </si>
  <si>
    <t>副食三</t>
    <phoneticPr fontId="10" type="noConversion"/>
  </si>
  <si>
    <t>有機蔬菜</t>
    <phoneticPr fontId="12" type="noConversion"/>
  </si>
  <si>
    <t>副食三</t>
    <phoneticPr fontId="10" type="noConversion"/>
  </si>
  <si>
    <t>廠商營養師: 趙英茹                     午餐秘書:                          主任:                                校長:</t>
    <phoneticPr fontId="10" type="noConversion"/>
  </si>
  <si>
    <t>水果</t>
    <phoneticPr fontId="10" type="noConversion"/>
  </si>
  <si>
    <t>季節水果</t>
    <phoneticPr fontId="10" type="noConversion"/>
  </si>
  <si>
    <t>食材供應廠商:芳味香食品</t>
    <phoneticPr fontId="10" type="noConversion"/>
  </si>
  <si>
    <t>規格
(克)</t>
    <phoneticPr fontId="12" type="noConversion"/>
  </si>
  <si>
    <t>熱量
(大卡)</t>
    <phoneticPr fontId="12" type="noConversion"/>
  </si>
  <si>
    <t>C</t>
    <phoneticPr fontId="12" type="noConversion"/>
  </si>
  <si>
    <t>P</t>
    <phoneticPr fontId="12" type="noConversion"/>
  </si>
  <si>
    <t>V</t>
    <phoneticPr fontId="12" type="noConversion"/>
  </si>
  <si>
    <t>-</t>
    <phoneticPr fontId="10" type="noConversion"/>
  </si>
  <si>
    <t>蒜碎</t>
    <phoneticPr fontId="12" type="noConversion"/>
  </si>
  <si>
    <t>日期</t>
    <phoneticPr fontId="12" type="noConversion"/>
  </si>
  <si>
    <t>星期</t>
    <phoneticPr fontId="12" type="noConversion"/>
  </si>
  <si>
    <t>主食</t>
    <phoneticPr fontId="12" type="noConversion"/>
  </si>
  <si>
    <t>副食一</t>
    <phoneticPr fontId="12" type="noConversion"/>
  </si>
  <si>
    <t>副食二</t>
    <phoneticPr fontId="12" type="noConversion"/>
  </si>
  <si>
    <t>副食三</t>
    <phoneticPr fontId="12" type="noConversion"/>
  </si>
  <si>
    <t>湯</t>
    <phoneticPr fontId="12" type="noConversion"/>
  </si>
  <si>
    <t xml:space="preserve"> 水果
(飲品)</t>
    <phoneticPr fontId="12" type="noConversion"/>
  </si>
  <si>
    <t>一</t>
    <phoneticPr fontId="10" type="noConversion"/>
  </si>
  <si>
    <t>季節時蔬</t>
    <phoneticPr fontId="12" type="noConversion"/>
  </si>
  <si>
    <t>二</t>
    <phoneticPr fontId="10" type="noConversion"/>
  </si>
  <si>
    <t>三</t>
    <phoneticPr fontId="10" type="noConversion"/>
  </si>
  <si>
    <t>四</t>
    <phoneticPr fontId="10" type="noConversion"/>
  </si>
  <si>
    <t>五</t>
    <phoneticPr fontId="10" type="noConversion"/>
  </si>
  <si>
    <t>有機蔬菜</t>
    <phoneticPr fontId="12" type="noConversion"/>
  </si>
  <si>
    <r>
      <t>備註:本廠使用的豬肉及其製品原料產地皆為國產豬肉</t>
    </r>
    <r>
      <rPr>
        <b/>
        <sz val="14"/>
        <color theme="1"/>
        <rFont val="新細明體"/>
        <family val="1"/>
        <charset val="136"/>
      </rPr>
      <t>。</t>
    </r>
    <phoneticPr fontId="10" type="noConversion"/>
  </si>
  <si>
    <r>
      <t>備註:本廠使用的豬肉及其製品原料產地皆為國產豬肉</t>
    </r>
    <r>
      <rPr>
        <sz val="12"/>
        <color theme="1"/>
        <rFont val="新細明體"/>
        <family val="1"/>
        <charset val="136"/>
      </rPr>
      <t>。</t>
    </r>
    <phoneticPr fontId="10" type="noConversion"/>
  </si>
  <si>
    <t>季節時蔬</t>
    <phoneticPr fontId="12" type="noConversion"/>
  </si>
  <si>
    <t>有機蔬菜</t>
    <phoneticPr fontId="12" type="noConversion"/>
  </si>
  <si>
    <t>適量</t>
    <phoneticPr fontId="12" type="noConversion"/>
  </si>
  <si>
    <t>紅蘿蔔</t>
    <phoneticPr fontId="10" type="noConversion"/>
  </si>
  <si>
    <t>白花菜</t>
    <phoneticPr fontId="10" type="noConversion"/>
  </si>
  <si>
    <t>青花菜</t>
    <phoneticPr fontId="10" type="noConversion"/>
  </si>
  <si>
    <t>雞蛋</t>
    <phoneticPr fontId="10" type="noConversion"/>
  </si>
  <si>
    <t>絲瓜</t>
    <phoneticPr fontId="10" type="noConversion"/>
  </si>
  <si>
    <t>雞腿丁</t>
    <phoneticPr fontId="10" type="noConversion"/>
  </si>
  <si>
    <t>蒜碎</t>
    <phoneticPr fontId="10" type="noConversion"/>
  </si>
  <si>
    <t>地瓜</t>
    <phoneticPr fontId="10" type="noConversion"/>
  </si>
  <si>
    <t>榨醬拌麵</t>
    <phoneticPr fontId="10" type="noConversion"/>
  </si>
  <si>
    <t>時蔬滷味</t>
    <phoneticPr fontId="10" type="noConversion"/>
  </si>
  <si>
    <t>雞蛋</t>
    <phoneticPr fontId="10" type="noConversion"/>
  </si>
  <si>
    <t>蒜碎</t>
    <phoneticPr fontId="10" type="noConversion"/>
  </si>
  <si>
    <t>肉片</t>
    <phoneticPr fontId="12" type="noConversion"/>
  </si>
  <si>
    <t>榨醬拌麵</t>
    <phoneticPr fontId="12" type="noConversion"/>
  </si>
  <si>
    <t>絞肉</t>
    <phoneticPr fontId="10" type="noConversion"/>
  </si>
  <si>
    <t>豆乾丁</t>
    <phoneticPr fontId="10" type="noConversion"/>
  </si>
  <si>
    <t>小黃瓜</t>
    <phoneticPr fontId="10" type="noConversion"/>
  </si>
  <si>
    <t>紅蘿蔔</t>
    <phoneticPr fontId="10" type="noConversion"/>
  </si>
  <si>
    <t>白油麵</t>
    <phoneticPr fontId="10" type="noConversion"/>
  </si>
  <si>
    <t>高麗菜</t>
    <phoneticPr fontId="10" type="noConversion"/>
  </si>
  <si>
    <t>海帶結</t>
    <phoneticPr fontId="10" type="noConversion"/>
  </si>
  <si>
    <t>-</t>
    <phoneticPr fontId="12" type="noConversion"/>
  </si>
  <si>
    <t>二</t>
    <phoneticPr fontId="10" type="noConversion"/>
  </si>
  <si>
    <t>三</t>
    <phoneticPr fontId="10" type="noConversion"/>
  </si>
  <si>
    <t>四</t>
    <phoneticPr fontId="10" type="noConversion"/>
  </si>
  <si>
    <t>糙米飯</t>
    <phoneticPr fontId="12" type="noConversion"/>
  </si>
  <si>
    <t>白米飯</t>
    <phoneticPr fontId="12" type="noConversion"/>
  </si>
  <si>
    <t>左宗棠雞</t>
    <phoneticPr fontId="10" type="noConversion"/>
  </si>
  <si>
    <t>義式燒雞</t>
    <phoneticPr fontId="10" type="noConversion"/>
  </si>
  <si>
    <t>冬瓜茶甘藷甜湯</t>
    <phoneticPr fontId="10" type="noConversion"/>
  </si>
  <si>
    <t>-</t>
    <phoneticPr fontId="12" type="noConversion"/>
  </si>
  <si>
    <t>肉片</t>
    <phoneticPr fontId="12" type="noConversion"/>
  </si>
  <si>
    <t>洋蔥</t>
    <phoneticPr fontId="12" type="noConversion"/>
  </si>
  <si>
    <t>九層塔</t>
    <phoneticPr fontId="12" type="noConversion"/>
  </si>
  <si>
    <t>醬油</t>
    <phoneticPr fontId="12" type="noConversion"/>
  </si>
  <si>
    <t>麻油</t>
    <phoneticPr fontId="12" type="noConversion"/>
  </si>
  <si>
    <t>米酒</t>
    <phoneticPr fontId="12" type="noConversion"/>
  </si>
  <si>
    <t>薑片</t>
    <phoneticPr fontId="12" type="noConversion"/>
  </si>
  <si>
    <t>紅蘿蔔</t>
    <phoneticPr fontId="10" type="noConversion"/>
  </si>
  <si>
    <t>綠豆</t>
    <phoneticPr fontId="10" type="noConversion"/>
  </si>
  <si>
    <t>絞肉</t>
    <phoneticPr fontId="10" type="noConversion"/>
  </si>
  <si>
    <t>馬鈴薯</t>
    <phoneticPr fontId="10" type="noConversion"/>
  </si>
  <si>
    <t>雞腿丁</t>
    <phoneticPr fontId="10" type="noConversion"/>
  </si>
  <si>
    <t>番茄</t>
    <phoneticPr fontId="10" type="noConversion"/>
  </si>
  <si>
    <t>洋蔥</t>
    <phoneticPr fontId="10" type="noConversion"/>
  </si>
  <si>
    <t>義式香料</t>
    <phoneticPr fontId="10" type="noConversion"/>
  </si>
  <si>
    <t>玉米塊</t>
    <phoneticPr fontId="10" type="noConversion"/>
  </si>
  <si>
    <t>冬瓜糖</t>
    <phoneticPr fontId="10" type="noConversion"/>
  </si>
  <si>
    <t>-</t>
    <phoneticPr fontId="10" type="noConversion"/>
  </si>
  <si>
    <t>東寧雜貨</t>
    <phoneticPr fontId="10" type="noConversion"/>
  </si>
  <si>
    <t>豬柳</t>
    <phoneticPr fontId="10" type="noConversion"/>
  </si>
  <si>
    <t>大黃瓜</t>
    <phoneticPr fontId="10" type="noConversion"/>
  </si>
  <si>
    <t>油菜</t>
    <phoneticPr fontId="10" type="noConversion"/>
  </si>
  <si>
    <t>青江菜</t>
    <phoneticPr fontId="10" type="noConversion"/>
  </si>
  <si>
    <t>龍骨</t>
    <phoneticPr fontId="10" type="noConversion"/>
  </si>
  <si>
    <t>肉絲</t>
    <phoneticPr fontId="10" type="noConversion"/>
  </si>
  <si>
    <t>雞腿丁</t>
    <phoneticPr fontId="10" type="noConversion"/>
  </si>
  <si>
    <t>白米飯</t>
    <phoneticPr fontId="10" type="noConversion"/>
  </si>
  <si>
    <t>白米</t>
    <phoneticPr fontId="10" type="noConversion"/>
  </si>
  <si>
    <t>水果</t>
    <phoneticPr fontId="10" type="noConversion"/>
  </si>
  <si>
    <t>1箱</t>
    <phoneticPr fontId="10" type="noConversion"/>
  </si>
  <si>
    <t>白米飯</t>
    <phoneticPr fontId="10" type="noConversion"/>
  </si>
  <si>
    <t>0.5包</t>
    <phoneticPr fontId="10" type="noConversion"/>
  </si>
  <si>
    <t>-</t>
    <phoneticPr fontId="12" type="noConversion"/>
  </si>
  <si>
    <t>空心菜</t>
    <phoneticPr fontId="10" type="noConversion"/>
  </si>
  <si>
    <t>水果</t>
    <phoneticPr fontId="10" type="noConversion"/>
  </si>
  <si>
    <t>水果</t>
    <phoneticPr fontId="10" type="noConversion"/>
  </si>
  <si>
    <t>鮮奶</t>
    <phoneticPr fontId="10" type="noConversion"/>
  </si>
  <si>
    <t>綠豆</t>
    <phoneticPr fontId="10" type="noConversion"/>
  </si>
  <si>
    <t>薏仁</t>
    <phoneticPr fontId="10" type="noConversion"/>
  </si>
  <si>
    <t>-</t>
    <phoneticPr fontId="10" type="noConversion"/>
  </si>
  <si>
    <t>一</t>
    <phoneticPr fontId="10" type="noConversion"/>
  </si>
  <si>
    <t>一</t>
    <phoneticPr fontId="10" type="noConversion"/>
  </si>
  <si>
    <t>供應人數：</t>
    <phoneticPr fontId="2" type="noConversion"/>
  </si>
  <si>
    <t xml:space="preserve"> 本校/園一律使用國產 豬、牛肉食材</t>
    <phoneticPr fontId="12" type="noConversion"/>
  </si>
  <si>
    <t>季節時蔬</t>
    <phoneticPr fontId="10" type="noConversion"/>
  </si>
  <si>
    <t>四神蘿蔔湯</t>
    <phoneticPr fontId="10" type="noConversion"/>
  </si>
  <si>
    <t>黃瓜龍骨湯</t>
    <phoneticPr fontId="10" type="noConversion"/>
  </si>
  <si>
    <t>月  日   星期二</t>
    <phoneticPr fontId="2" type="noConversion"/>
  </si>
  <si>
    <t>月  日   星期一</t>
    <phoneticPr fontId="2" type="noConversion"/>
  </si>
  <si>
    <t>杏鮑菇</t>
    <phoneticPr fontId="12" type="noConversion"/>
  </si>
  <si>
    <t>適量</t>
    <phoneticPr fontId="12" type="noConversion"/>
  </si>
  <si>
    <t>雞腿丁</t>
    <phoneticPr fontId="12" type="noConversion"/>
  </si>
  <si>
    <t>乾辣椒</t>
    <phoneticPr fontId="12" type="noConversion"/>
  </si>
  <si>
    <t>甜椒</t>
    <phoneticPr fontId="12" type="noConversion"/>
  </si>
  <si>
    <t>1包</t>
    <phoneticPr fontId="10" type="noConversion"/>
  </si>
  <si>
    <t>雞蛋</t>
    <phoneticPr fontId="10" type="noConversion"/>
  </si>
  <si>
    <t>豆腐</t>
    <phoneticPr fontId="12" type="noConversion"/>
  </si>
  <si>
    <t>雞蛋</t>
    <phoneticPr fontId="12" type="noConversion"/>
  </si>
  <si>
    <t>桶筍絲</t>
    <phoneticPr fontId="12" type="noConversion"/>
  </si>
  <si>
    <t>木耳</t>
    <phoneticPr fontId="10" type="noConversion"/>
  </si>
  <si>
    <t>烏醋</t>
    <phoneticPr fontId="10" type="noConversion"/>
  </si>
  <si>
    <t>少許</t>
    <phoneticPr fontId="10" type="noConversion"/>
  </si>
  <si>
    <t>紅蘿蔔</t>
    <phoneticPr fontId="10" type="noConversion"/>
  </si>
  <si>
    <t>蔥</t>
    <phoneticPr fontId="10" type="noConversion"/>
  </si>
  <si>
    <t>肉絲</t>
    <phoneticPr fontId="10" type="noConversion"/>
  </si>
  <si>
    <t>莧菜</t>
    <phoneticPr fontId="10" type="noConversion"/>
  </si>
  <si>
    <t>雞蛋</t>
    <phoneticPr fontId="10" type="noConversion"/>
  </si>
  <si>
    <t>玉米粒</t>
    <phoneticPr fontId="10" type="noConversion"/>
  </si>
  <si>
    <t>馬鈴薯</t>
    <phoneticPr fontId="10" type="noConversion"/>
  </si>
  <si>
    <t>洋蔥</t>
    <phoneticPr fontId="10" type="noConversion"/>
  </si>
  <si>
    <t>毛豆</t>
    <phoneticPr fontId="10" type="noConversion"/>
  </si>
  <si>
    <t>1包</t>
    <phoneticPr fontId="10" type="noConversion"/>
  </si>
  <si>
    <t>1包</t>
    <phoneticPr fontId="10" type="noConversion"/>
  </si>
  <si>
    <t>白蘿蔔</t>
    <phoneticPr fontId="10" type="noConversion"/>
  </si>
  <si>
    <t>-</t>
    <phoneticPr fontId="10" type="noConversion"/>
  </si>
  <si>
    <t>冬瓜</t>
    <phoneticPr fontId="10" type="noConversion"/>
  </si>
  <si>
    <t>豆干片</t>
    <phoneticPr fontId="10" type="noConversion"/>
  </si>
  <si>
    <t>小魚乾</t>
    <phoneticPr fontId="10" type="noConversion"/>
  </si>
  <si>
    <t>絞肉</t>
    <phoneticPr fontId="10" type="noConversion"/>
  </si>
  <si>
    <t>薏仁</t>
    <phoneticPr fontId="10" type="noConversion"/>
  </si>
  <si>
    <t>龍骨</t>
    <phoneticPr fontId="10" type="noConversion"/>
  </si>
  <si>
    <t>四神藥包</t>
    <phoneticPr fontId="10" type="noConversion"/>
  </si>
  <si>
    <t>豆腐</t>
    <phoneticPr fontId="10" type="noConversion"/>
  </si>
  <si>
    <t>地瓜</t>
    <phoneticPr fontId="10" type="noConversion"/>
  </si>
  <si>
    <t>白芝麻</t>
    <phoneticPr fontId="10" type="noConversion"/>
  </si>
  <si>
    <t>青江菜</t>
    <phoneticPr fontId="10" type="noConversion"/>
  </si>
  <si>
    <t>空心菜</t>
    <phoneticPr fontId="10" type="noConversion"/>
  </si>
  <si>
    <t>青江菜</t>
    <phoneticPr fontId="10" type="noConversion"/>
  </si>
  <si>
    <t>油菜</t>
    <phoneticPr fontId="10" type="noConversion"/>
  </si>
  <si>
    <t>鵝白菜</t>
    <phoneticPr fontId="10" type="noConversion"/>
  </si>
  <si>
    <t>薑絲</t>
    <phoneticPr fontId="12" type="noConversion"/>
  </si>
  <si>
    <t>莧菜</t>
    <phoneticPr fontId="10" type="noConversion"/>
  </si>
  <si>
    <t>甜麵醬</t>
    <phoneticPr fontId="10" type="noConversion"/>
  </si>
  <si>
    <t>-</t>
    <phoneticPr fontId="10" type="noConversion"/>
  </si>
  <si>
    <t>2桶</t>
    <phoneticPr fontId="10" type="noConversion"/>
  </si>
  <si>
    <t>6/1</t>
    <phoneticPr fontId="10" type="noConversion"/>
  </si>
  <si>
    <t>6/2</t>
    <phoneticPr fontId="10" type="noConversion"/>
  </si>
  <si>
    <t>6/3</t>
    <phoneticPr fontId="10" type="noConversion"/>
  </si>
  <si>
    <t>6/6</t>
    <phoneticPr fontId="10" type="noConversion"/>
  </si>
  <si>
    <t>6/7</t>
    <phoneticPr fontId="10" type="noConversion"/>
  </si>
  <si>
    <t>6/8</t>
    <phoneticPr fontId="10" type="noConversion"/>
  </si>
  <si>
    <t>6/9</t>
    <phoneticPr fontId="10" type="noConversion"/>
  </si>
  <si>
    <t>6/10</t>
    <phoneticPr fontId="10" type="noConversion"/>
  </si>
  <si>
    <t>6/13</t>
    <phoneticPr fontId="10" type="noConversion"/>
  </si>
  <si>
    <t>6/14</t>
    <phoneticPr fontId="10" type="noConversion"/>
  </si>
  <si>
    <t>6/15</t>
    <phoneticPr fontId="10" type="noConversion"/>
  </si>
  <si>
    <t>6/16</t>
    <phoneticPr fontId="10" type="noConversion"/>
  </si>
  <si>
    <t>6/17</t>
    <phoneticPr fontId="10" type="noConversion"/>
  </si>
  <si>
    <t>6/20</t>
    <phoneticPr fontId="10" type="noConversion"/>
  </si>
  <si>
    <t>6/21</t>
    <phoneticPr fontId="10" type="noConversion"/>
  </si>
  <si>
    <t>6/22</t>
    <phoneticPr fontId="10" type="noConversion"/>
  </si>
  <si>
    <t>6/23</t>
    <phoneticPr fontId="10" type="noConversion"/>
  </si>
  <si>
    <t>6/24</t>
    <phoneticPr fontId="10" type="noConversion"/>
  </si>
  <si>
    <t>6/27</t>
    <phoneticPr fontId="10" type="noConversion"/>
  </si>
  <si>
    <t>6/28</t>
    <phoneticPr fontId="10" type="noConversion"/>
  </si>
  <si>
    <t>6/29</t>
    <phoneticPr fontId="10" type="noConversion"/>
  </si>
  <si>
    <t>6/30</t>
    <phoneticPr fontId="10" type="noConversion"/>
  </si>
  <si>
    <t>水果</t>
    <phoneticPr fontId="10" type="noConversion"/>
  </si>
  <si>
    <t>四</t>
    <phoneticPr fontId="10" type="noConversion"/>
  </si>
  <si>
    <t>香菇肉粳飯</t>
    <phoneticPr fontId="10" type="noConversion"/>
  </si>
  <si>
    <t>肉包*1</t>
    <phoneticPr fontId="10" type="noConversion"/>
  </si>
  <si>
    <t>糙米飯</t>
    <phoneticPr fontId="10" type="noConversion"/>
  </si>
  <si>
    <t>榨菜肉絲湯</t>
    <phoneticPr fontId="10" type="noConversion"/>
  </si>
  <si>
    <t>蘿蔔龍骨湯</t>
    <phoneticPr fontId="10" type="noConversion"/>
  </si>
  <si>
    <t>回鍋肉片</t>
    <phoneticPr fontId="10" type="noConversion"/>
  </si>
  <si>
    <t>咖哩雙花菜</t>
    <phoneticPr fontId="10" type="noConversion"/>
  </si>
  <si>
    <t xml:space="preserve"> 屏東縣東寧國小111年6月份午餐菜單</t>
    <phoneticPr fontId="12" type="noConversion"/>
  </si>
  <si>
    <t>紫菜蛋花湯</t>
    <phoneticPr fontId="10" type="noConversion"/>
  </si>
  <si>
    <t>肉末馬鈴薯</t>
    <phoneticPr fontId="10" type="noConversion"/>
  </si>
  <si>
    <t>綠豆西米露</t>
    <phoneticPr fontId="10" type="noConversion"/>
  </si>
  <si>
    <t>海帶炒肉絲</t>
    <phoneticPr fontId="10" type="noConversion"/>
  </si>
  <si>
    <t>椰香南瓜雞</t>
    <phoneticPr fontId="10" type="noConversion"/>
  </si>
  <si>
    <t>油蔥滷肉燥</t>
    <phoneticPr fontId="10" type="noConversion"/>
  </si>
  <si>
    <t>玉米濃湯</t>
    <phoneticPr fontId="10" type="noConversion"/>
  </si>
  <si>
    <t>肉絲蛋炒飯</t>
    <phoneticPr fontId="10" type="noConversion"/>
  </si>
  <si>
    <t>柴魚鍋燒湯</t>
    <phoneticPr fontId="10" type="noConversion"/>
  </si>
  <si>
    <t>鹽酥雞</t>
    <phoneticPr fontId="10" type="noConversion"/>
  </si>
  <si>
    <t>蔥燒豆腐</t>
    <phoneticPr fontId="10" type="noConversion"/>
  </si>
  <si>
    <t>蠔油雞丁</t>
    <phoneticPr fontId="10" type="noConversion"/>
  </si>
  <si>
    <t>咕咾肉</t>
    <phoneticPr fontId="10" type="noConversion"/>
  </si>
  <si>
    <t>滷雞翅*1</t>
    <phoneticPr fontId="10" type="noConversion"/>
  </si>
  <si>
    <t>咖哩雞</t>
    <phoneticPr fontId="10" type="noConversion"/>
  </si>
  <si>
    <t>豆干炒小魚乾</t>
    <phoneticPr fontId="10" type="noConversion"/>
  </si>
  <si>
    <t>蔥油雞</t>
    <phoneticPr fontId="10" type="noConversion"/>
  </si>
  <si>
    <t>沙茶肉片</t>
    <phoneticPr fontId="10" type="noConversion"/>
  </si>
  <si>
    <t>蔥爆甜不辣</t>
    <phoneticPr fontId="10" type="noConversion"/>
  </si>
  <si>
    <t>宮保雞丁</t>
    <phoneticPr fontId="10" type="noConversion"/>
  </si>
  <si>
    <t>絲瓜燴蛋</t>
    <phoneticPr fontId="10" type="noConversion"/>
  </si>
  <si>
    <t>茄汁豬柳</t>
    <phoneticPr fontId="10" type="noConversion"/>
  </si>
  <si>
    <t>冬瓜雞丁</t>
    <phoneticPr fontId="10" type="noConversion"/>
  </si>
  <si>
    <t>什錦炒麵</t>
    <phoneticPr fontId="10" type="noConversion"/>
  </si>
  <si>
    <t>豬肉餡餅*1</t>
    <phoneticPr fontId="10" type="noConversion"/>
  </si>
  <si>
    <t>奶皇包*1</t>
    <phoneticPr fontId="10" type="noConversion"/>
  </si>
  <si>
    <t>關東煮</t>
    <phoneticPr fontId="10" type="noConversion"/>
  </si>
  <si>
    <t>麻婆豆腐</t>
    <phoneticPr fontId="10" type="noConversion"/>
  </si>
  <si>
    <t>蒸蛋</t>
    <phoneticPr fontId="10" type="noConversion"/>
  </si>
  <si>
    <t>蛋酥白菜</t>
    <phoneticPr fontId="10" type="noConversion"/>
  </si>
  <si>
    <t>針菇黃瓜</t>
    <phoneticPr fontId="10" type="noConversion"/>
  </si>
  <si>
    <t>紅蘿蔔炒蛋</t>
    <phoneticPr fontId="10" type="noConversion"/>
  </si>
  <si>
    <t>玉米炒蛋</t>
    <phoneticPr fontId="10" type="noConversion"/>
  </si>
  <si>
    <t>酸辣湯</t>
    <phoneticPr fontId="10" type="noConversion"/>
  </si>
  <si>
    <t>扁蒲肉絲龍骨湯</t>
    <phoneticPr fontId="10" type="noConversion"/>
  </si>
  <si>
    <t>味噌海芽湯</t>
    <phoneticPr fontId="10" type="noConversion"/>
  </si>
  <si>
    <t>黃瓜魚丸湯</t>
    <phoneticPr fontId="10" type="noConversion"/>
  </si>
  <si>
    <t>冬瓜海帶湯</t>
    <phoneticPr fontId="10" type="noConversion"/>
  </si>
  <si>
    <t>豆皮高麗菜</t>
    <phoneticPr fontId="10" type="noConversion"/>
  </si>
  <si>
    <t>紫菜蛋花湯</t>
    <phoneticPr fontId="10" type="noConversion"/>
  </si>
  <si>
    <t>豆薯龍骨湯</t>
    <phoneticPr fontId="10" type="noConversion"/>
  </si>
  <si>
    <t>海芽豆腐湯</t>
    <phoneticPr fontId="10" type="noConversion"/>
  </si>
  <si>
    <r>
      <rPr>
        <b/>
        <sz val="12"/>
        <color rgb="FFFF0000"/>
        <rFont val="標楷體"/>
        <family val="4"/>
        <charset val="136"/>
      </rPr>
      <t>670人</t>
    </r>
    <r>
      <rPr>
        <sz val="12"/>
        <color indexed="8"/>
        <rFont val="標楷體"/>
        <family val="4"/>
        <charset val="136"/>
      </rPr>
      <t xml:space="preserve">+10備份 </t>
    </r>
    <r>
      <rPr>
        <sz val="12"/>
        <color rgb="FFC00000"/>
        <rFont val="標楷體"/>
        <family val="4"/>
        <charset val="136"/>
      </rPr>
      <t xml:space="preserve">(份數的備份+30) </t>
    </r>
    <phoneticPr fontId="10" type="noConversion"/>
  </si>
  <si>
    <t>屏東縣東寧國小111年6月第一週學生午餐食譜設計表</t>
    <phoneticPr fontId="2" type="noConversion"/>
  </si>
  <si>
    <t>屏東縣東寧國小111年6月第二週學生午餐食譜設計表</t>
    <phoneticPr fontId="2" type="noConversion"/>
  </si>
  <si>
    <t>屏東縣東寧國小111年6月第三週學生午餐食譜設計表</t>
    <phoneticPr fontId="2" type="noConversion"/>
  </si>
  <si>
    <t>屏東縣東寧國小111年6月第四週學生午餐食譜設計表</t>
    <phoneticPr fontId="2" type="noConversion"/>
  </si>
  <si>
    <t>屏東縣東寧國小111年6月第五週學生午餐食譜設計表</t>
    <phoneticPr fontId="2" type="noConversion"/>
  </si>
  <si>
    <t>香菇肉粳飯</t>
    <phoneticPr fontId="12" type="noConversion"/>
  </si>
  <si>
    <t>白米</t>
    <phoneticPr fontId="10" type="noConversion"/>
  </si>
  <si>
    <t>肉絲</t>
    <phoneticPr fontId="12" type="noConversion"/>
  </si>
  <si>
    <t>大白菜</t>
    <phoneticPr fontId="12" type="noConversion"/>
  </si>
  <si>
    <t>桶筍絲</t>
    <phoneticPr fontId="12" type="noConversion"/>
  </si>
  <si>
    <t>紅蘿蔔</t>
    <phoneticPr fontId="12" type="noConversion"/>
  </si>
  <si>
    <t>乾香菇</t>
    <phoneticPr fontId="12" type="noConversion"/>
  </si>
  <si>
    <t>肉包</t>
    <phoneticPr fontId="12" type="noConversion"/>
  </si>
  <si>
    <t>雞腿丁</t>
    <phoneticPr fontId="12" type="noConversion"/>
  </si>
  <si>
    <t>南瓜</t>
    <phoneticPr fontId="12" type="noConversion"/>
  </si>
  <si>
    <t>椰漿</t>
    <phoneticPr fontId="12" type="noConversion"/>
  </si>
  <si>
    <t>3罐</t>
    <phoneticPr fontId="12" type="noConversion"/>
  </si>
  <si>
    <t>-</t>
    <phoneticPr fontId="12" type="noConversion"/>
  </si>
  <si>
    <t>肉絲</t>
    <phoneticPr fontId="12" type="noConversion"/>
  </si>
  <si>
    <t>海帶絲</t>
    <phoneticPr fontId="12" type="noConversion"/>
  </si>
  <si>
    <t>紅蘿蔔</t>
    <phoneticPr fontId="12" type="noConversion"/>
  </si>
  <si>
    <t>高麗菜</t>
    <phoneticPr fontId="12" type="noConversion"/>
  </si>
  <si>
    <t>白蘿蔔</t>
    <phoneticPr fontId="12" type="noConversion"/>
  </si>
  <si>
    <t>龍骨</t>
    <phoneticPr fontId="12" type="noConversion"/>
  </si>
  <si>
    <t>-</t>
    <phoneticPr fontId="12" type="noConversion"/>
  </si>
  <si>
    <t>玉米粒</t>
    <phoneticPr fontId="12" type="noConversion"/>
  </si>
  <si>
    <t>枸杞</t>
    <phoneticPr fontId="12" type="noConversion"/>
  </si>
  <si>
    <t>1包</t>
    <phoneticPr fontId="12" type="noConversion"/>
  </si>
  <si>
    <t>肉片</t>
    <phoneticPr fontId="10" type="noConversion"/>
  </si>
  <si>
    <t>青椒</t>
    <phoneticPr fontId="10" type="noConversion"/>
  </si>
  <si>
    <t>高麗菜</t>
    <phoneticPr fontId="10" type="noConversion"/>
  </si>
  <si>
    <t>紅蘿蔔</t>
    <phoneticPr fontId="10" type="noConversion"/>
  </si>
  <si>
    <t>豆瓣醬</t>
    <phoneticPr fontId="10" type="noConversion"/>
  </si>
  <si>
    <t>-</t>
    <phoneticPr fontId="10" type="noConversion"/>
  </si>
  <si>
    <t>2桶</t>
    <phoneticPr fontId="10" type="noConversion"/>
  </si>
  <si>
    <t>杏鮑菇</t>
    <phoneticPr fontId="10" type="noConversion"/>
  </si>
  <si>
    <t>咖哩粉</t>
    <phoneticPr fontId="10" type="noConversion"/>
  </si>
  <si>
    <t>2盒</t>
    <phoneticPr fontId="10" type="noConversion"/>
  </si>
  <si>
    <t>小白菜</t>
    <phoneticPr fontId="10" type="noConversion"/>
  </si>
  <si>
    <t>薑絲</t>
    <phoneticPr fontId="10" type="noConversion"/>
  </si>
  <si>
    <t>油豆腐</t>
    <phoneticPr fontId="12" type="noConversion"/>
  </si>
  <si>
    <t>雞蛋</t>
    <phoneticPr fontId="10" type="noConversion"/>
  </si>
  <si>
    <t>700粒</t>
    <phoneticPr fontId="10" type="noConversion"/>
  </si>
  <si>
    <t>大黃瓜</t>
    <phoneticPr fontId="10" type="noConversion"/>
  </si>
  <si>
    <t>魚丸Q</t>
    <phoneticPr fontId="10" type="noConversion"/>
  </si>
  <si>
    <t>百頁</t>
    <phoneticPr fontId="12" type="noConversion"/>
  </si>
  <si>
    <t>紫菜</t>
    <phoneticPr fontId="10" type="noConversion"/>
  </si>
  <si>
    <t>扁蒲</t>
    <phoneticPr fontId="10" type="noConversion"/>
  </si>
  <si>
    <t>肉絲</t>
    <phoneticPr fontId="10" type="noConversion"/>
  </si>
  <si>
    <t>龍骨</t>
    <phoneticPr fontId="10" type="noConversion"/>
  </si>
  <si>
    <t>大白菜</t>
    <phoneticPr fontId="10" type="noConversion"/>
  </si>
  <si>
    <t>絞肉</t>
    <phoneticPr fontId="10" type="noConversion"/>
  </si>
  <si>
    <t>洋蔥</t>
    <phoneticPr fontId="10" type="noConversion"/>
  </si>
  <si>
    <t>油蔥酥</t>
    <phoneticPr fontId="10" type="noConversion"/>
  </si>
  <si>
    <t>1包</t>
    <phoneticPr fontId="10" type="noConversion"/>
  </si>
  <si>
    <t>6月3日 星期五</t>
    <phoneticPr fontId="2" type="noConversion"/>
  </si>
  <si>
    <t xml:space="preserve"> 6 月 2 日   星期四</t>
    <phoneticPr fontId="2" type="noConversion"/>
  </si>
  <si>
    <t>6 月 1 日   星期三</t>
    <phoneticPr fontId="2" type="noConversion"/>
  </si>
  <si>
    <t>6月6日   星期一</t>
    <phoneticPr fontId="2" type="noConversion"/>
  </si>
  <si>
    <t>6月7日   星期二</t>
    <phoneticPr fontId="2" type="noConversion"/>
  </si>
  <si>
    <t>6月8日   星期三</t>
    <phoneticPr fontId="2" type="noConversion"/>
  </si>
  <si>
    <t>6月9日星期四</t>
    <phoneticPr fontId="2" type="noConversion"/>
  </si>
  <si>
    <t>6月10日 星期五</t>
    <phoneticPr fontId="2" type="noConversion"/>
  </si>
  <si>
    <t>6月13日   星期一</t>
    <phoneticPr fontId="2" type="noConversion"/>
  </si>
  <si>
    <t>6月14日   星期二</t>
    <phoneticPr fontId="2" type="noConversion"/>
  </si>
  <si>
    <t>CAS福州丸</t>
    <phoneticPr fontId="10" type="noConversion"/>
  </si>
  <si>
    <t>青江菜</t>
    <phoneticPr fontId="10" type="noConversion"/>
  </si>
  <si>
    <t>蠔油</t>
    <phoneticPr fontId="10" type="noConversion"/>
  </si>
  <si>
    <t>翡翠</t>
    <phoneticPr fontId="10" type="noConversion"/>
  </si>
  <si>
    <t>3盒</t>
    <phoneticPr fontId="10" type="noConversion"/>
  </si>
  <si>
    <t>榨菜絲</t>
    <phoneticPr fontId="10" type="noConversion"/>
  </si>
  <si>
    <t>冬粉</t>
    <phoneticPr fontId="10" type="noConversion"/>
  </si>
  <si>
    <t>鵝白菜</t>
    <phoneticPr fontId="10" type="noConversion"/>
  </si>
  <si>
    <t>金針菇</t>
    <phoneticPr fontId="10" type="noConversion"/>
  </si>
  <si>
    <t>米血</t>
    <phoneticPr fontId="10" type="noConversion"/>
  </si>
  <si>
    <t>油豆腐</t>
    <phoneticPr fontId="10" type="noConversion"/>
  </si>
  <si>
    <t>柴魚片</t>
    <phoneticPr fontId="10" type="noConversion"/>
  </si>
  <si>
    <t>雞腿丁</t>
    <phoneticPr fontId="10" type="noConversion"/>
  </si>
  <si>
    <t>地瓜</t>
    <phoneticPr fontId="10" type="noConversion"/>
  </si>
  <si>
    <t>椒鹽粉</t>
    <phoneticPr fontId="10" type="noConversion"/>
  </si>
  <si>
    <t>麵粉</t>
    <phoneticPr fontId="10" type="noConversion"/>
  </si>
  <si>
    <t>地瓜粉</t>
    <phoneticPr fontId="10" type="noConversion"/>
  </si>
  <si>
    <t>-</t>
    <phoneticPr fontId="10" type="noConversion"/>
  </si>
  <si>
    <t>1盒</t>
    <phoneticPr fontId="10" type="noConversion"/>
  </si>
  <si>
    <t>豆腐</t>
    <phoneticPr fontId="10" type="noConversion"/>
  </si>
  <si>
    <t>肉片</t>
    <phoneticPr fontId="10" type="noConversion"/>
  </si>
  <si>
    <t>紅蘿蔔</t>
    <phoneticPr fontId="10" type="noConversion"/>
  </si>
  <si>
    <t>木耳</t>
    <phoneticPr fontId="10" type="noConversion"/>
  </si>
  <si>
    <t>乾海芽</t>
    <phoneticPr fontId="10" type="noConversion"/>
  </si>
  <si>
    <t>白蘿蔔</t>
    <phoneticPr fontId="10" type="noConversion"/>
  </si>
  <si>
    <t>味噌</t>
    <phoneticPr fontId="10" type="noConversion"/>
  </si>
  <si>
    <t>2盒</t>
    <phoneticPr fontId="10" type="noConversion"/>
  </si>
  <si>
    <t>1包</t>
    <phoneticPr fontId="10" type="noConversion"/>
  </si>
  <si>
    <t>洋蔥</t>
    <phoneticPr fontId="10" type="noConversion"/>
  </si>
  <si>
    <t>鳳梨</t>
    <phoneticPr fontId="10" type="noConversion"/>
  </si>
  <si>
    <t>豆皮</t>
    <phoneticPr fontId="10" type="noConversion"/>
  </si>
  <si>
    <t>高麗菜</t>
    <phoneticPr fontId="10" type="noConversion"/>
  </si>
  <si>
    <t>海帶結</t>
    <phoneticPr fontId="10" type="noConversion"/>
  </si>
  <si>
    <t>冬瓜</t>
    <phoneticPr fontId="10" type="noConversion"/>
  </si>
  <si>
    <t>肉絲</t>
    <phoneticPr fontId="10" type="noConversion"/>
  </si>
  <si>
    <t>三節雞翅</t>
    <phoneticPr fontId="10" type="noConversion"/>
  </si>
  <si>
    <t>雞蛋</t>
    <phoneticPr fontId="10" type="noConversion"/>
  </si>
  <si>
    <t>玉米粒</t>
    <phoneticPr fontId="10" type="noConversion"/>
  </si>
  <si>
    <t>紅蘿蔔</t>
    <phoneticPr fontId="10" type="noConversion"/>
  </si>
  <si>
    <t>豆薯</t>
    <phoneticPr fontId="10" type="noConversion"/>
  </si>
  <si>
    <t>龍骨</t>
    <phoneticPr fontId="10" type="noConversion"/>
  </si>
  <si>
    <t>肉片</t>
    <phoneticPr fontId="10" type="noConversion"/>
  </si>
  <si>
    <t>洋蔥</t>
    <phoneticPr fontId="10" type="noConversion"/>
  </si>
  <si>
    <t>沙茶醬</t>
    <phoneticPr fontId="10" type="noConversion"/>
  </si>
  <si>
    <t>金針菇</t>
    <phoneticPr fontId="10" type="noConversion"/>
  </si>
  <si>
    <t>大黃瓜</t>
    <phoneticPr fontId="10" type="noConversion"/>
  </si>
  <si>
    <t>雞蛋</t>
    <phoneticPr fontId="10" type="noConversion"/>
  </si>
  <si>
    <t>紫菜</t>
    <phoneticPr fontId="10" type="noConversion"/>
  </si>
  <si>
    <t>白米</t>
    <phoneticPr fontId="12" type="noConversion"/>
  </si>
  <si>
    <t>雞蛋</t>
    <phoneticPr fontId="12" type="noConversion"/>
  </si>
  <si>
    <t>高麗菜</t>
    <phoneticPr fontId="12" type="noConversion"/>
  </si>
  <si>
    <t>紅蘿蔔</t>
    <phoneticPr fontId="12" type="noConversion"/>
  </si>
  <si>
    <t>芹菜</t>
    <phoneticPr fontId="12" type="noConversion"/>
  </si>
  <si>
    <t>雞腿丁</t>
    <phoneticPr fontId="10" type="noConversion"/>
  </si>
  <si>
    <t>白蘿蔔</t>
    <phoneticPr fontId="10" type="noConversion"/>
  </si>
  <si>
    <t>蔥</t>
    <phoneticPr fontId="10" type="noConversion"/>
  </si>
  <si>
    <t>馬鈴薯</t>
    <phoneticPr fontId="10" type="noConversion"/>
  </si>
  <si>
    <t>蔬菜馬鈴薯湯</t>
    <phoneticPr fontId="10" type="noConversion"/>
  </si>
  <si>
    <t>番茄</t>
    <phoneticPr fontId="10" type="noConversion"/>
  </si>
  <si>
    <t>鮑魚菇</t>
    <phoneticPr fontId="10" type="noConversion"/>
  </si>
  <si>
    <t>雞骨熬湯</t>
    <phoneticPr fontId="10" type="noConversion"/>
  </si>
  <si>
    <t>大白菜</t>
    <phoneticPr fontId="10" type="noConversion"/>
  </si>
  <si>
    <t>油豆腐</t>
    <phoneticPr fontId="10" type="noConversion"/>
  </si>
  <si>
    <t>奶皇包</t>
    <phoneticPr fontId="10" type="noConversion"/>
  </si>
  <si>
    <t>咖哩粉</t>
    <phoneticPr fontId="10" type="noConversion"/>
  </si>
  <si>
    <t>2盒</t>
    <phoneticPr fontId="10" type="noConversion"/>
  </si>
  <si>
    <t>豆腐</t>
    <phoneticPr fontId="10" type="noConversion"/>
  </si>
  <si>
    <t>絞肉</t>
    <phoneticPr fontId="10" type="noConversion"/>
  </si>
  <si>
    <t>木耳</t>
    <phoneticPr fontId="10" type="noConversion"/>
  </si>
  <si>
    <t>番茄醬</t>
    <phoneticPr fontId="10" type="noConversion"/>
  </si>
  <si>
    <t>黑輪片</t>
    <phoneticPr fontId="10" type="noConversion"/>
  </si>
  <si>
    <t>高麗菜</t>
    <phoneticPr fontId="10" type="noConversion"/>
  </si>
  <si>
    <t>乾海芽</t>
    <phoneticPr fontId="10" type="noConversion"/>
  </si>
  <si>
    <t>肉絲</t>
    <phoneticPr fontId="10" type="noConversion"/>
  </si>
  <si>
    <t>肉絲</t>
    <phoneticPr fontId="10" type="noConversion"/>
  </si>
  <si>
    <t>2桶</t>
    <phoneticPr fontId="10" type="noConversion"/>
  </si>
  <si>
    <t>-</t>
    <phoneticPr fontId="10" type="noConversion"/>
  </si>
  <si>
    <t>1包</t>
    <phoneticPr fontId="10" type="noConversion"/>
  </si>
  <si>
    <t>什錦炒麵</t>
    <phoneticPr fontId="10" type="noConversion"/>
  </si>
  <si>
    <t>肉絲</t>
    <phoneticPr fontId="12" type="noConversion"/>
  </si>
  <si>
    <t>虱目魚丸Q</t>
    <phoneticPr fontId="12" type="noConversion"/>
  </si>
  <si>
    <t>洋蔥</t>
    <phoneticPr fontId="12" type="noConversion"/>
  </si>
  <si>
    <t>香菇</t>
    <phoneticPr fontId="10" type="noConversion"/>
  </si>
  <si>
    <t>蝦米</t>
    <phoneticPr fontId="10" type="noConversion"/>
  </si>
  <si>
    <t>-</t>
    <phoneticPr fontId="10" type="noConversion"/>
  </si>
  <si>
    <t>670份</t>
    <phoneticPr fontId="10" type="noConversion"/>
  </si>
  <si>
    <t>TAP豆漿</t>
    <phoneticPr fontId="10" type="noConversion"/>
  </si>
  <si>
    <t>餡餅</t>
    <phoneticPr fontId="10" type="noConversion"/>
  </si>
  <si>
    <t>冬菜</t>
    <phoneticPr fontId="10" type="noConversion"/>
  </si>
  <si>
    <t>2包</t>
    <phoneticPr fontId="10" type="noConversion"/>
  </si>
  <si>
    <t>油蔥酥</t>
    <phoneticPr fontId="10" type="noConversion"/>
  </si>
  <si>
    <t>拉麵</t>
    <phoneticPr fontId="12" type="noConversion"/>
  </si>
  <si>
    <t>西谷米</t>
    <phoneticPr fontId="10" type="noConversion"/>
  </si>
  <si>
    <t>毛豆</t>
    <phoneticPr fontId="12" type="noConversion"/>
  </si>
  <si>
    <t>大白菜</t>
    <phoneticPr fontId="12" type="noConversion"/>
  </si>
  <si>
    <t>金針菇</t>
    <phoneticPr fontId="12" type="noConversion"/>
  </si>
  <si>
    <t>鮑魚菇</t>
    <phoneticPr fontId="12" type="noConversion"/>
  </si>
  <si>
    <t>味噌</t>
    <phoneticPr fontId="12" type="noConversion"/>
  </si>
  <si>
    <t>2盒</t>
    <phoneticPr fontId="12" type="noConversion"/>
  </si>
  <si>
    <t>玉米塊</t>
    <phoneticPr fontId="10" type="noConversion"/>
  </si>
  <si>
    <t>海帶結</t>
    <phoneticPr fontId="10" type="noConversion"/>
  </si>
  <si>
    <t>柴魚片</t>
    <phoneticPr fontId="10" type="noConversion"/>
  </si>
  <si>
    <t>肉絲</t>
    <phoneticPr fontId="12" type="noConversion"/>
  </si>
  <si>
    <t>魚肉肉絲蛋粥</t>
    <phoneticPr fontId="10" type="noConversion"/>
  </si>
  <si>
    <t>魚肉肉絲蛋粥</t>
    <phoneticPr fontId="10" type="noConversion"/>
  </si>
  <si>
    <t>麵輪</t>
    <phoneticPr fontId="10" type="noConversion"/>
  </si>
  <si>
    <t>滷包</t>
    <phoneticPr fontId="10" type="noConversion"/>
  </si>
  <si>
    <t>油飯</t>
    <phoneticPr fontId="10" type="noConversion"/>
  </si>
  <si>
    <t>乾魷魚</t>
    <phoneticPr fontId="12" type="noConversion"/>
  </si>
  <si>
    <t>蝦米</t>
    <phoneticPr fontId="12" type="noConversion"/>
  </si>
  <si>
    <t>豬肉絲</t>
    <phoneticPr fontId="12" type="noConversion"/>
  </si>
  <si>
    <t>油蔥酥</t>
    <phoneticPr fontId="12" type="noConversion"/>
  </si>
  <si>
    <t>2包</t>
    <phoneticPr fontId="12" type="noConversion"/>
  </si>
  <si>
    <t>糯米(廠商供應)</t>
    <phoneticPr fontId="12" type="noConversion"/>
  </si>
  <si>
    <t>肉燥拌銀芽</t>
    <phoneticPr fontId="10" type="noConversion"/>
  </si>
  <si>
    <t>豆芽菜</t>
    <phoneticPr fontId="10" type="noConversion"/>
  </si>
  <si>
    <t>韭菜</t>
    <phoneticPr fontId="10" type="noConversion"/>
  </si>
  <si>
    <t>高麗菜</t>
    <phoneticPr fontId="10" type="noConversion"/>
  </si>
  <si>
    <t>芹菜末</t>
    <phoneticPr fontId="10" type="noConversion"/>
  </si>
  <si>
    <t>香菇</t>
    <phoneticPr fontId="10" type="noConversion"/>
  </si>
  <si>
    <t>紅蘿蔔絲</t>
    <phoneticPr fontId="10" type="noConversion"/>
  </si>
  <si>
    <t>滷福州丸*1</t>
    <phoneticPr fontId="10" type="noConversion"/>
  </si>
  <si>
    <t>滷包</t>
    <phoneticPr fontId="10" type="noConversion"/>
  </si>
  <si>
    <t>-</t>
    <phoneticPr fontId="10" type="noConversion"/>
  </si>
  <si>
    <t>6包</t>
    <phoneticPr fontId="10" type="noConversion"/>
  </si>
  <si>
    <t>月日  星期五</t>
    <phoneticPr fontId="2" type="noConversion"/>
  </si>
  <si>
    <r>
      <t xml:space="preserve">6月15日 星期三 </t>
    </r>
    <r>
      <rPr>
        <b/>
        <sz val="12"/>
        <color rgb="FFFF0000"/>
        <rFont val="標楷體"/>
        <family val="4"/>
        <charset val="136"/>
      </rPr>
      <t>-78人</t>
    </r>
    <phoneticPr fontId="2" type="noConversion"/>
  </si>
  <si>
    <t>53</t>
    <phoneticPr fontId="12" type="noConversion"/>
  </si>
  <si>
    <t>新豐叫</t>
    <phoneticPr fontId="10" type="noConversion"/>
  </si>
  <si>
    <t>1</t>
    <phoneticPr fontId="12" type="noConversion"/>
  </si>
  <si>
    <t>27</t>
    <phoneticPr fontId="12" type="noConversion"/>
  </si>
  <si>
    <r>
      <t xml:space="preserve">6月16日 星期四 </t>
    </r>
    <r>
      <rPr>
        <b/>
        <sz val="12"/>
        <color rgb="FFFF0000"/>
        <rFont val="標楷體"/>
        <family val="4"/>
        <charset val="136"/>
      </rPr>
      <t>-78人</t>
    </r>
    <phoneticPr fontId="2" type="noConversion"/>
  </si>
  <si>
    <r>
      <t xml:space="preserve">6月17日 星期五 </t>
    </r>
    <r>
      <rPr>
        <b/>
        <sz val="12"/>
        <color rgb="FFFF0000"/>
        <rFont val="標楷體"/>
        <family val="4"/>
        <charset val="136"/>
      </rPr>
      <t>-78人</t>
    </r>
    <phoneticPr fontId="2" type="noConversion"/>
  </si>
  <si>
    <r>
      <t xml:space="preserve">6月20日 星期一 </t>
    </r>
    <r>
      <rPr>
        <b/>
        <sz val="12"/>
        <color rgb="FFFF0000"/>
        <rFont val="標楷體"/>
        <family val="4"/>
        <charset val="136"/>
      </rPr>
      <t>-78人</t>
    </r>
    <phoneticPr fontId="2" type="noConversion"/>
  </si>
  <si>
    <r>
      <t xml:space="preserve">6月21日 星期二 </t>
    </r>
    <r>
      <rPr>
        <b/>
        <sz val="12"/>
        <color rgb="FFFF0000"/>
        <rFont val="標楷體"/>
        <family val="4"/>
        <charset val="136"/>
      </rPr>
      <t>-78人</t>
    </r>
    <phoneticPr fontId="2" type="noConversion"/>
  </si>
  <si>
    <r>
      <t xml:space="preserve">6月22日 星期三 </t>
    </r>
    <r>
      <rPr>
        <b/>
        <sz val="12"/>
        <color rgb="FFFF0000"/>
        <rFont val="標楷體"/>
        <family val="4"/>
        <charset val="136"/>
      </rPr>
      <t>-78人</t>
    </r>
    <phoneticPr fontId="2" type="noConversion"/>
  </si>
  <si>
    <r>
      <t xml:space="preserve">6月23日 星期四 </t>
    </r>
    <r>
      <rPr>
        <b/>
        <sz val="12"/>
        <color rgb="FFFF0000"/>
        <rFont val="標楷體"/>
        <family val="4"/>
        <charset val="136"/>
      </rPr>
      <t>-78人</t>
    </r>
    <phoneticPr fontId="2" type="noConversion"/>
  </si>
  <si>
    <r>
      <t>6月24日 星期五</t>
    </r>
    <r>
      <rPr>
        <b/>
        <sz val="12"/>
        <color rgb="FFFF0000"/>
        <rFont val="標楷體"/>
        <family val="4"/>
        <charset val="136"/>
      </rPr>
      <t xml:space="preserve"> -78人</t>
    </r>
    <phoneticPr fontId="2" type="noConversion"/>
  </si>
  <si>
    <t>602支</t>
    <phoneticPr fontId="10" type="noConversion"/>
  </si>
  <si>
    <t>5包</t>
    <phoneticPr fontId="10" type="noConversion"/>
  </si>
  <si>
    <t>600粒</t>
    <phoneticPr fontId="10" type="noConversion"/>
  </si>
  <si>
    <t>600份</t>
    <phoneticPr fontId="10" type="noConversion"/>
  </si>
  <si>
    <r>
      <t>6月27日 星期一</t>
    </r>
    <r>
      <rPr>
        <b/>
        <sz val="12"/>
        <color rgb="FFFF0000"/>
        <rFont val="標楷體"/>
        <family val="4"/>
        <charset val="136"/>
      </rPr>
      <t xml:space="preserve"> -78人</t>
    </r>
    <phoneticPr fontId="2" type="noConversion"/>
  </si>
  <si>
    <r>
      <t xml:space="preserve">6月28日 星期二 </t>
    </r>
    <r>
      <rPr>
        <b/>
        <sz val="12"/>
        <color rgb="FFFF0000"/>
        <rFont val="標楷體"/>
        <family val="4"/>
        <charset val="136"/>
      </rPr>
      <t>-78人</t>
    </r>
    <phoneticPr fontId="2" type="noConversion"/>
  </si>
  <si>
    <r>
      <t xml:space="preserve">6月29日 星期三 </t>
    </r>
    <r>
      <rPr>
        <b/>
        <sz val="12"/>
        <color rgb="FFFF0000"/>
        <rFont val="標楷體"/>
        <family val="4"/>
        <charset val="136"/>
      </rPr>
      <t>-78人</t>
    </r>
    <phoneticPr fontId="2" type="noConversion"/>
  </si>
  <si>
    <r>
      <t xml:space="preserve">6月30日 星期四 </t>
    </r>
    <r>
      <rPr>
        <b/>
        <sz val="12"/>
        <color rgb="FFFF0000"/>
        <rFont val="標楷體"/>
        <family val="4"/>
        <charset val="136"/>
      </rPr>
      <t>-78人</t>
    </r>
    <phoneticPr fontId="2" type="noConversion"/>
  </si>
  <si>
    <t>8包</t>
    <phoneticPr fontId="10" type="noConversion"/>
  </si>
  <si>
    <t>680粒</t>
    <phoneticPr fontId="12" type="noConversion"/>
  </si>
  <si>
    <t>香酥魚丁</t>
    <phoneticPr fontId="10" type="noConversion"/>
  </si>
  <si>
    <t>新鮮魚丁</t>
    <phoneticPr fontId="10" type="noConversion"/>
  </si>
  <si>
    <t>-</t>
    <phoneticPr fontId="10" type="noConversion"/>
  </si>
  <si>
    <t>新鮮魚丁Q</t>
    <phoneticPr fontId="12" type="noConversion"/>
  </si>
  <si>
    <t>端午節</t>
    <phoneticPr fontId="12" type="noConversion"/>
  </si>
  <si>
    <r>
      <rPr>
        <b/>
        <sz val="12"/>
        <color rgb="FFFF0000"/>
        <rFont val="標楷體"/>
        <family val="4"/>
        <charset val="136"/>
      </rPr>
      <t>592人</t>
    </r>
    <r>
      <rPr>
        <sz val="12"/>
        <color indexed="8"/>
        <rFont val="標楷體"/>
        <family val="4"/>
        <charset val="136"/>
      </rPr>
      <t xml:space="preserve">+10備份 </t>
    </r>
    <r>
      <rPr>
        <sz val="12"/>
        <color rgb="FFC00000"/>
        <rFont val="標楷體"/>
        <family val="4"/>
        <charset val="136"/>
      </rPr>
      <t xml:space="preserve">(份數的備份+30) </t>
    </r>
    <phoneticPr fontId="10" type="noConversion"/>
  </si>
  <si>
    <t>滷包</t>
    <phoneticPr fontId="10" type="noConversion"/>
  </si>
</sst>
</file>

<file path=xl/styles.xml><?xml version="1.0" encoding="utf-8"?>
<styleSheet xmlns="http://schemas.openxmlformats.org/spreadsheetml/2006/main">
  <numFmts count="9">
    <numFmt numFmtId="176" formatCode="0_ "/>
    <numFmt numFmtId="177" formatCode="0_);[Red]\(0\)"/>
    <numFmt numFmtId="178" formatCode="0;;;@"/>
    <numFmt numFmtId="179" formatCode="0.0;;;@"/>
    <numFmt numFmtId="180" formatCode="#,##0_);[Red]\(#,##0\)"/>
    <numFmt numFmtId="181" formatCode="#,##0.0_);[Red]\(#,##0.0\)"/>
    <numFmt numFmtId="182" formatCode="0.0_);[Red]\(0.0\)"/>
    <numFmt numFmtId="183" formatCode="0;[Red]0"/>
    <numFmt numFmtId="184" formatCode="0.0_ "/>
  </numFmts>
  <fonts count="109">
    <font>
      <sz val="11"/>
      <color rgb="FF000000"/>
      <name val="Arial"/>
      <family val="2"/>
    </font>
    <font>
      <sz val="12"/>
      <color indexed="8"/>
      <name val="新細明體"/>
      <family val="1"/>
      <charset val="136"/>
    </font>
    <font>
      <b/>
      <sz val="11"/>
      <color indexed="8"/>
      <name val="Arial"/>
      <family val="2"/>
    </font>
    <font>
      <sz val="12"/>
      <color indexed="8"/>
      <name val="標楷體"/>
      <family val="4"/>
      <charset val="136"/>
    </font>
    <font>
      <sz val="14"/>
      <color indexed="8"/>
      <name val="標楷體"/>
      <family val="4"/>
      <charset val="136"/>
    </font>
    <font>
      <sz val="10"/>
      <color indexed="8"/>
      <name val="標楷體"/>
      <family val="4"/>
      <charset val="136"/>
    </font>
    <font>
      <b/>
      <sz val="10"/>
      <color indexed="8"/>
      <name val="標楷體"/>
      <family val="4"/>
      <charset val="136"/>
    </font>
    <font>
      <sz val="11"/>
      <color indexed="8"/>
      <name val="標楷體"/>
      <family val="4"/>
      <charset val="136"/>
    </font>
    <font>
      <sz val="12"/>
      <name val="新細明體"/>
      <family val="1"/>
      <charset val="136"/>
    </font>
    <font>
      <sz val="12"/>
      <name val="標楷體"/>
      <family val="4"/>
      <charset val="136"/>
    </font>
    <font>
      <sz val="9"/>
      <name val="細明體"/>
      <family val="3"/>
      <charset val="136"/>
    </font>
    <font>
      <sz val="14"/>
      <name val="標楷體"/>
      <family val="4"/>
      <charset val="136"/>
    </font>
    <font>
      <sz val="9"/>
      <name val="新細明體"/>
      <family val="1"/>
      <charset val="136"/>
    </font>
    <font>
      <sz val="12"/>
      <color rgb="FF000000"/>
      <name val="標楷體"/>
      <family val="4"/>
      <charset val="136"/>
    </font>
    <font>
      <sz val="14"/>
      <color rgb="FF000000"/>
      <name val="標楷體"/>
      <family val="4"/>
      <charset val="136"/>
    </font>
    <font>
      <sz val="18"/>
      <name val="標楷體"/>
      <family val="4"/>
      <charset val="136"/>
    </font>
    <font>
      <sz val="10"/>
      <name val="標楷體"/>
      <family val="4"/>
      <charset val="136"/>
    </font>
    <font>
      <b/>
      <sz val="10"/>
      <name val="標楷體"/>
      <family val="4"/>
      <charset val="136"/>
    </font>
    <font>
      <sz val="12"/>
      <color rgb="FFFF0000"/>
      <name val="標楷體"/>
      <family val="4"/>
      <charset val="136"/>
    </font>
    <font>
      <sz val="12"/>
      <color theme="1"/>
      <name val="標楷體"/>
      <family val="4"/>
      <charset val="136"/>
    </font>
    <font>
      <sz val="12"/>
      <color indexed="9"/>
      <name val="新細明體"/>
      <family val="1"/>
      <charset val="136"/>
    </font>
    <font>
      <sz val="12"/>
      <color indexed="60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17"/>
      <name val="新細明體"/>
      <family val="1"/>
      <charset val="136"/>
    </font>
    <font>
      <b/>
      <sz val="12"/>
      <color indexed="52"/>
      <name val="新細明體"/>
      <family val="1"/>
      <charset val="136"/>
    </font>
    <font>
      <sz val="12"/>
      <color indexed="52"/>
      <name val="新細明體"/>
      <family val="1"/>
      <charset val="136"/>
    </font>
    <font>
      <i/>
      <sz val="12"/>
      <color indexed="23"/>
      <name val="新細明體"/>
      <family val="1"/>
      <charset val="136"/>
    </font>
    <font>
      <b/>
      <sz val="18"/>
      <color indexed="56"/>
      <name val="新細明體"/>
      <family val="1"/>
      <charset val="136"/>
    </font>
    <font>
      <b/>
      <sz val="15"/>
      <color indexed="56"/>
      <name val="新細明體"/>
      <family val="1"/>
      <charset val="136"/>
    </font>
    <font>
      <b/>
      <sz val="13"/>
      <color indexed="56"/>
      <name val="新細明體"/>
      <family val="1"/>
      <charset val="136"/>
    </font>
    <font>
      <b/>
      <sz val="11"/>
      <color indexed="56"/>
      <name val="新細明體"/>
      <family val="1"/>
      <charset val="136"/>
    </font>
    <font>
      <sz val="12"/>
      <color indexed="62"/>
      <name val="新細明體"/>
      <family val="1"/>
      <charset val="136"/>
    </font>
    <font>
      <b/>
      <sz val="12"/>
      <color indexed="63"/>
      <name val="新細明體"/>
      <family val="1"/>
      <charset val="136"/>
    </font>
    <font>
      <b/>
      <sz val="12"/>
      <color indexed="9"/>
      <name val="新細明體"/>
      <family val="1"/>
      <charset val="136"/>
    </font>
    <font>
      <sz val="12"/>
      <color indexed="20"/>
      <name val="新細明體"/>
      <family val="1"/>
      <charset val="136"/>
    </font>
    <font>
      <sz val="12"/>
      <color indexed="10"/>
      <name val="新細明體"/>
      <family val="1"/>
      <charset val="136"/>
    </font>
    <font>
      <sz val="11"/>
      <color rgb="FF000000"/>
      <name val="標楷體"/>
      <family val="4"/>
      <charset val="136"/>
    </font>
    <font>
      <sz val="14"/>
      <color theme="1"/>
      <name val="標楷體"/>
      <family val="4"/>
      <charset val="136"/>
    </font>
    <font>
      <sz val="12"/>
      <color rgb="FFC00000"/>
      <name val="標楷體"/>
      <family val="4"/>
      <charset val="136"/>
    </font>
    <font>
      <sz val="11"/>
      <color rgb="FFFF0000"/>
      <name val="標楷體"/>
      <family val="4"/>
      <charset val="136"/>
    </font>
    <font>
      <sz val="11"/>
      <color theme="1"/>
      <name val="標楷體"/>
      <family val="4"/>
      <charset val="136"/>
    </font>
    <font>
      <sz val="11"/>
      <name val="標楷體"/>
      <family val="4"/>
      <charset val="136"/>
    </font>
    <font>
      <b/>
      <sz val="12"/>
      <color rgb="FF0033CC"/>
      <name val="標楷體"/>
      <family val="4"/>
      <charset val="136"/>
    </font>
    <font>
      <b/>
      <sz val="12"/>
      <name val="標楷體"/>
      <family val="4"/>
      <charset val="136"/>
    </font>
    <font>
      <b/>
      <sz val="12"/>
      <color rgb="FFFF0000"/>
      <name val="標楷體"/>
      <family val="4"/>
      <charset val="136"/>
    </font>
    <font>
      <b/>
      <sz val="24"/>
      <color theme="1"/>
      <name val="標楷體"/>
      <family val="4"/>
      <charset val="136"/>
    </font>
    <font>
      <sz val="12"/>
      <color theme="1"/>
      <name val="新細明體"/>
      <family val="1"/>
      <charset val="136"/>
    </font>
    <font>
      <b/>
      <sz val="14"/>
      <name val="標楷體"/>
      <family val="4"/>
      <charset val="136"/>
    </font>
    <font>
      <b/>
      <sz val="14"/>
      <color theme="1"/>
      <name val="標楷體"/>
      <family val="4"/>
      <charset val="136"/>
    </font>
    <font>
      <b/>
      <sz val="28"/>
      <color rgb="FFFF0000"/>
      <name val="標楷體"/>
      <family val="4"/>
      <charset val="136"/>
    </font>
    <font>
      <sz val="14"/>
      <name val="新細明體"/>
      <family val="1"/>
      <charset val="136"/>
    </font>
    <font>
      <b/>
      <sz val="11"/>
      <color theme="1"/>
      <name val="標楷體"/>
      <family val="4"/>
      <charset val="136"/>
    </font>
    <font>
      <sz val="14"/>
      <color rgb="FF000000"/>
      <name val="Arial"/>
      <family val="2"/>
    </font>
    <font>
      <b/>
      <sz val="16"/>
      <name val="標楷體"/>
      <family val="4"/>
      <charset val="136"/>
    </font>
    <font>
      <b/>
      <sz val="16"/>
      <color rgb="FF0000FF"/>
      <name val="標楷體"/>
      <family val="4"/>
      <charset val="136"/>
    </font>
    <font>
      <b/>
      <sz val="16"/>
      <color theme="1"/>
      <name val="標楷體"/>
      <family val="4"/>
      <charset val="136"/>
    </font>
    <font>
      <sz val="16"/>
      <name val="新細明體"/>
      <family val="1"/>
      <charset val="136"/>
    </font>
    <font>
      <b/>
      <sz val="16"/>
      <color theme="1"/>
      <name val="新細明體"/>
      <family val="1"/>
      <charset val="136"/>
      <scheme val="minor"/>
    </font>
    <font>
      <sz val="11"/>
      <color rgb="FF3333FF"/>
      <name val="Arial"/>
      <family val="2"/>
    </font>
    <font>
      <b/>
      <sz val="8"/>
      <color rgb="FF7030A0"/>
      <name val="新細明體"/>
      <family val="1"/>
      <charset val="136"/>
      <scheme val="major"/>
    </font>
    <font>
      <sz val="8"/>
      <color rgb="FF7030A0"/>
      <name val="新細明體"/>
      <family val="1"/>
      <charset val="136"/>
      <scheme val="major"/>
    </font>
    <font>
      <sz val="8"/>
      <name val="新細明體"/>
      <family val="1"/>
      <charset val="136"/>
      <scheme val="major"/>
    </font>
    <font>
      <sz val="8"/>
      <color theme="9" tint="-0.249977111117893"/>
      <name val="新細明體"/>
      <family val="1"/>
      <charset val="136"/>
      <scheme val="major"/>
    </font>
    <font>
      <sz val="8"/>
      <name val="新細明體"/>
      <family val="1"/>
      <charset val="136"/>
      <scheme val="minor"/>
    </font>
    <font>
      <b/>
      <sz val="8"/>
      <name val="新細明體"/>
      <family val="1"/>
      <charset val="136"/>
      <scheme val="major"/>
    </font>
    <font>
      <sz val="8"/>
      <color rgb="FF6600FF"/>
      <name val="新細明體"/>
      <family val="1"/>
      <charset val="136"/>
      <scheme val="major"/>
    </font>
    <font>
      <sz val="8"/>
      <color rgb="FF7030A0"/>
      <name val="新細明體"/>
      <family val="1"/>
      <charset val="136"/>
    </font>
    <font>
      <sz val="9"/>
      <name val="新細明體"/>
      <family val="1"/>
      <charset val="136"/>
      <scheme val="minor"/>
    </font>
    <font>
      <b/>
      <sz val="8"/>
      <name val="新細明體"/>
      <family val="1"/>
      <charset val="136"/>
      <scheme val="minor"/>
    </font>
    <font>
      <sz val="8"/>
      <color theme="9" tint="-0.249977111117893"/>
      <name val="新細明體"/>
      <family val="1"/>
      <charset val="136"/>
      <scheme val="minor"/>
    </font>
    <font>
      <sz val="9"/>
      <color rgb="FF6600FF"/>
      <name val="新細明體"/>
      <family val="1"/>
      <charset val="136"/>
      <scheme val="minor"/>
    </font>
    <font>
      <b/>
      <sz val="9"/>
      <color rgb="FF7030A0"/>
      <name val="新細明體"/>
      <family val="1"/>
      <charset val="136"/>
      <scheme val="minor"/>
    </font>
    <font>
      <sz val="9"/>
      <color rgb="FF7030A0"/>
      <name val="新細明體"/>
      <family val="1"/>
      <charset val="136"/>
      <scheme val="minor"/>
    </font>
    <font>
      <sz val="8"/>
      <color rgb="FF7030A0"/>
      <name val="新細明體"/>
      <family val="1"/>
      <charset val="136"/>
      <scheme val="minor"/>
    </font>
    <font>
      <sz val="11"/>
      <color rgb="FF3333FF"/>
      <name val="細明體"/>
      <family val="3"/>
      <charset val="136"/>
    </font>
    <font>
      <sz val="12"/>
      <color rgb="FFCC3399"/>
      <name val="標楷體"/>
      <family val="4"/>
      <charset val="136"/>
    </font>
    <font>
      <sz val="14"/>
      <color rgb="FF3333FF"/>
      <name val="標楷體"/>
      <family val="4"/>
      <charset val="136"/>
    </font>
    <font>
      <sz val="12"/>
      <color rgb="FF3333FF"/>
      <name val="標楷體"/>
      <family val="4"/>
      <charset val="136"/>
    </font>
    <font>
      <sz val="12"/>
      <color rgb="FF3333FF"/>
      <name val="細明體"/>
      <family val="3"/>
      <charset val="136"/>
    </font>
    <font>
      <sz val="11"/>
      <color rgb="FFCC3399"/>
      <name val="標楷體"/>
      <family val="4"/>
      <charset val="136"/>
    </font>
    <font>
      <b/>
      <sz val="16"/>
      <color rgb="FFFF0000"/>
      <name val="標楷體"/>
      <family val="4"/>
      <charset val="136"/>
    </font>
    <font>
      <sz val="12"/>
      <color rgb="FFFF00FF"/>
      <name val="標楷體"/>
      <family val="4"/>
      <charset val="136"/>
    </font>
    <font>
      <sz val="16"/>
      <name val="Arial"/>
      <family val="2"/>
    </font>
    <font>
      <b/>
      <sz val="14"/>
      <color theme="1"/>
      <name val="新細明體"/>
      <family val="1"/>
      <charset val="136"/>
    </font>
    <font>
      <sz val="14"/>
      <color rgb="FF3333FF"/>
      <name val="新細明體"/>
      <family val="1"/>
      <charset val="136"/>
      <scheme val="major"/>
    </font>
    <font>
      <sz val="14"/>
      <color rgb="FFFF0000"/>
      <name val="新細明體"/>
      <family val="1"/>
      <charset val="136"/>
      <scheme val="major"/>
    </font>
    <font>
      <sz val="12"/>
      <color rgb="FF3333FF"/>
      <name val="新細明體"/>
      <family val="1"/>
      <charset val="136"/>
      <scheme val="minor"/>
    </font>
    <font>
      <sz val="12"/>
      <color rgb="FF3333FF"/>
      <name val="新細明體"/>
      <family val="1"/>
      <charset val="136"/>
      <scheme val="major"/>
    </font>
    <font>
      <b/>
      <sz val="16"/>
      <color rgb="FFC00000"/>
      <name val="標楷體"/>
      <family val="4"/>
      <charset val="136"/>
    </font>
    <font>
      <sz val="11"/>
      <name val="Arial"/>
      <family val="2"/>
    </font>
    <font>
      <sz val="11"/>
      <color rgb="FFFF0000"/>
      <name val="細明體"/>
      <family val="3"/>
      <charset val="136"/>
    </font>
    <font>
      <b/>
      <sz val="12"/>
      <color rgb="FF3333FF"/>
      <name val="標楷體"/>
      <family val="4"/>
      <charset val="136"/>
    </font>
    <font>
      <b/>
      <sz val="16"/>
      <name val="新細明體"/>
      <family val="1"/>
      <charset val="136"/>
      <scheme val="minor"/>
    </font>
    <font>
      <sz val="12"/>
      <color rgb="FF000000"/>
      <name val="Arial"/>
      <family val="2"/>
    </font>
    <font>
      <b/>
      <sz val="12"/>
      <color rgb="FFC00000"/>
      <name val="標楷體"/>
      <family val="4"/>
      <charset val="136"/>
    </font>
    <font>
      <sz val="12"/>
      <name val="新細明體"/>
      <family val="1"/>
      <charset val="136"/>
      <scheme val="minor"/>
    </font>
    <font>
      <b/>
      <sz val="16"/>
      <color rgb="FF3333FF"/>
      <name val="標楷體"/>
      <family val="4"/>
      <charset val="136"/>
    </font>
    <font>
      <sz val="12"/>
      <color theme="0"/>
      <name val="標楷體"/>
      <family val="4"/>
      <charset val="136"/>
    </font>
    <font>
      <sz val="9"/>
      <color theme="0"/>
      <name val="新細明體"/>
      <family val="1"/>
      <charset val="136"/>
      <scheme val="minor"/>
    </font>
    <font>
      <sz val="14"/>
      <color theme="0"/>
      <name val="標楷體"/>
      <family val="4"/>
      <charset val="136"/>
    </font>
    <font>
      <sz val="11"/>
      <color theme="0"/>
      <name val="標楷體"/>
      <family val="4"/>
      <charset val="136"/>
    </font>
    <font>
      <sz val="11"/>
      <color theme="0"/>
      <name val="Arial"/>
      <family val="2"/>
    </font>
    <font>
      <sz val="8"/>
      <color theme="0"/>
      <name val="新細明體"/>
      <family val="1"/>
      <charset val="136"/>
      <scheme val="major"/>
    </font>
    <font>
      <sz val="14"/>
      <color rgb="FFFF0000"/>
      <name val="標楷體"/>
      <family val="4"/>
      <charset val="136"/>
    </font>
    <font>
      <b/>
      <sz val="14"/>
      <color rgb="FFFF0000"/>
      <name val="標楷體"/>
      <family val="4"/>
      <charset val="136"/>
    </font>
    <font>
      <sz val="9"/>
      <name val="標楷體"/>
      <family val="4"/>
      <charset val="136"/>
    </font>
    <font>
      <sz val="9"/>
      <color rgb="FFFF0000"/>
      <name val="標楷體"/>
      <family val="4"/>
      <charset val="136"/>
    </font>
    <font>
      <sz val="10"/>
      <color rgb="FFFF00FF"/>
      <name val="標楷體"/>
      <family val="4"/>
      <charset val="136"/>
    </font>
    <font>
      <b/>
      <sz val="16"/>
      <color theme="0"/>
      <name val="新細明體"/>
      <family val="1"/>
      <charset val="136"/>
      <scheme val="minor"/>
    </font>
  </fonts>
  <fills count="30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rgb="FFFFFFFF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FFFF00"/>
        <bgColor indexed="64"/>
      </patternFill>
    </fill>
  </fills>
  <borders count="5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51">
    <xf numFmtId="0" fontId="0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8" fillId="0" borderId="0">
      <alignment vertical="center"/>
    </xf>
    <xf numFmtId="0" fontId="21" fillId="18" borderId="0" applyNumberFormat="0" applyBorder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19" borderId="13" applyNumberFormat="0" applyAlignment="0" applyProtection="0">
      <alignment vertical="center"/>
    </xf>
    <xf numFmtId="0" fontId="8" fillId="0" borderId="0"/>
    <xf numFmtId="0" fontId="25" fillId="0" borderId="14" applyNumberFormat="0" applyFill="0" applyAlignment="0" applyProtection="0">
      <alignment vertical="center"/>
    </xf>
    <xf numFmtId="0" fontId="8" fillId="20" borderId="15" applyNumberFormat="0" applyFon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8" fillId="0" borderId="16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30" fillId="0" borderId="1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31" fillId="9" borderId="13" applyNumberFormat="0" applyAlignment="0" applyProtection="0">
      <alignment vertical="center"/>
    </xf>
    <xf numFmtId="0" fontId="32" fillId="19" borderId="19" applyNumberFormat="0" applyAlignment="0" applyProtection="0">
      <alignment vertical="center"/>
    </xf>
    <xf numFmtId="0" fontId="33" fillId="25" borderId="20" applyNumberFormat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</cellStyleXfs>
  <cellXfs count="681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 shrinkToFit="1"/>
    </xf>
    <xf numFmtId="0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shrinkToFit="1"/>
    </xf>
    <xf numFmtId="0" fontId="7" fillId="0" borderId="0" xfId="0" applyFont="1">
      <alignment vertical="center"/>
    </xf>
    <xf numFmtId="0" fontId="13" fillId="0" borderId="1" xfId="0" applyFont="1" applyFill="1" applyBorder="1" applyAlignment="1">
      <alignment horizontal="center" vertical="center" shrinkToFit="1"/>
    </xf>
    <xf numFmtId="0" fontId="9" fillId="2" borderId="1" xfId="0" applyFont="1" applyFill="1" applyBorder="1" applyAlignment="1">
      <alignment horizontal="center" vertical="center" shrinkToFit="1"/>
    </xf>
    <xf numFmtId="0" fontId="16" fillId="2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shrinkToFit="1"/>
    </xf>
    <xf numFmtId="0" fontId="9" fillId="2" borderId="1" xfId="0" applyNumberFormat="1" applyFont="1" applyFill="1" applyBorder="1" applyAlignment="1">
      <alignment horizontal="center" vertical="center" shrinkToFit="1"/>
    </xf>
    <xf numFmtId="0" fontId="9" fillId="2" borderId="1" xfId="0" applyNumberFormat="1" applyFont="1" applyFill="1" applyBorder="1" applyAlignment="1">
      <alignment horizontal="center" vertical="center"/>
    </xf>
    <xf numFmtId="0" fontId="17" fillId="2" borderId="1" xfId="0" applyFont="1" applyFill="1" applyBorder="1" applyAlignment="1">
      <alignment horizontal="center" vertical="center"/>
    </xf>
    <xf numFmtId="176" fontId="9" fillId="2" borderId="1" xfId="0" applyNumberFormat="1" applyFont="1" applyFill="1" applyBorder="1" applyAlignment="1">
      <alignment horizontal="center" vertical="center"/>
    </xf>
    <xf numFmtId="49" fontId="9" fillId="2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/>
    </xf>
    <xf numFmtId="0" fontId="13" fillId="3" borderId="1" xfId="0" applyFont="1" applyFill="1" applyBorder="1" applyAlignment="1">
      <alignment vertical="center"/>
    </xf>
    <xf numFmtId="0" fontId="13" fillId="3" borderId="1" xfId="0" applyNumberFormat="1" applyFont="1" applyFill="1" applyBorder="1" applyAlignment="1">
      <alignment horizontal="center" vertical="center"/>
    </xf>
    <xf numFmtId="177" fontId="3" fillId="2" borderId="1" xfId="0" applyNumberFormat="1" applyFont="1" applyFill="1" applyBorder="1" applyAlignment="1">
      <alignment vertical="center" shrinkToFit="1"/>
    </xf>
    <xf numFmtId="177" fontId="3" fillId="2" borderId="1" xfId="0" applyNumberFormat="1" applyFont="1" applyFill="1" applyBorder="1" applyAlignment="1">
      <alignment vertical="center"/>
    </xf>
    <xf numFmtId="177" fontId="3" fillId="2" borderId="1" xfId="0" applyNumberFormat="1" applyFont="1" applyFill="1" applyBorder="1">
      <alignment vertical="center"/>
    </xf>
    <xf numFmtId="177" fontId="9" fillId="2" borderId="1" xfId="0" applyNumberFormat="1" applyFont="1" applyFill="1" applyBorder="1" applyAlignment="1">
      <alignment vertical="center" shrinkToFit="1"/>
    </xf>
    <xf numFmtId="177" fontId="9" fillId="2" borderId="1" xfId="0" applyNumberFormat="1" applyFont="1" applyFill="1" applyBorder="1" applyAlignment="1">
      <alignment vertical="center"/>
    </xf>
    <xf numFmtId="177" fontId="9" fillId="2" borderId="1" xfId="0" applyNumberFormat="1" applyFont="1" applyFill="1" applyBorder="1">
      <alignment vertical="center"/>
    </xf>
    <xf numFmtId="0" fontId="9" fillId="0" borderId="1" xfId="1" applyFont="1" applyFill="1" applyBorder="1" applyAlignment="1">
      <alignment horizontal="center" vertical="center"/>
    </xf>
    <xf numFmtId="0" fontId="9" fillId="0" borderId="1" xfId="1" applyFont="1" applyFill="1" applyBorder="1" applyAlignment="1">
      <alignment horizontal="center" vertical="center" shrinkToFit="1"/>
    </xf>
    <xf numFmtId="0" fontId="9" fillId="0" borderId="1" xfId="3" applyFont="1" applyFill="1" applyBorder="1" applyAlignment="1">
      <alignment horizontal="center" vertical="center" shrinkToFit="1"/>
    </xf>
    <xf numFmtId="0" fontId="9" fillId="0" borderId="1" xfId="3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 shrinkToFit="1"/>
    </xf>
    <xf numFmtId="0" fontId="3" fillId="0" borderId="1" xfId="0" applyNumberFormat="1" applyFont="1" applyFill="1" applyBorder="1" applyAlignment="1">
      <alignment horizontal="center" vertical="center" shrinkToFit="1"/>
    </xf>
    <xf numFmtId="177" fontId="3" fillId="0" borderId="1" xfId="0" applyNumberFormat="1" applyFont="1" applyFill="1" applyBorder="1" applyAlignment="1">
      <alignment vertical="center" shrinkToFit="1"/>
    </xf>
    <xf numFmtId="177" fontId="3" fillId="0" borderId="1" xfId="0" applyNumberFormat="1" applyFont="1" applyFill="1" applyBorder="1" applyAlignment="1">
      <alignment vertical="center"/>
    </xf>
    <xf numFmtId="0" fontId="3" fillId="0" borderId="1" xfId="0" applyNumberFormat="1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vertical="center"/>
    </xf>
    <xf numFmtId="0" fontId="13" fillId="0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177" fontId="3" fillId="0" borderId="1" xfId="0" applyNumberFormat="1" applyFont="1" applyFill="1" applyBorder="1">
      <alignment vertical="center"/>
    </xf>
    <xf numFmtId="0" fontId="19" fillId="0" borderId="1" xfId="3" applyFont="1" applyFill="1" applyBorder="1" applyAlignment="1">
      <alignment horizontal="center" vertical="center" shrinkToFit="1"/>
    </xf>
    <xf numFmtId="0" fontId="19" fillId="0" borderId="1" xfId="0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3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3" fillId="0" borderId="0" xfId="0" applyFont="1" applyFill="1" applyBorder="1" applyAlignment="1" applyProtection="1">
      <alignment horizontal="left" vertical="center" wrapText="1"/>
      <protection hidden="1"/>
    </xf>
    <xf numFmtId="0" fontId="19" fillId="0" borderId="1" xfId="0" applyFont="1" applyFill="1" applyBorder="1" applyAlignment="1">
      <alignment horizontal="center" vertical="center" shrinkToFit="1"/>
    </xf>
    <xf numFmtId="0" fontId="19" fillId="0" borderId="1" xfId="1" applyFont="1" applyFill="1" applyBorder="1" applyAlignment="1">
      <alignment horizontal="center" vertical="center"/>
    </xf>
    <xf numFmtId="178" fontId="9" fillId="0" borderId="1" xfId="0" applyNumberFormat="1" applyFont="1" applyFill="1" applyBorder="1" applyAlignment="1" applyProtection="1">
      <alignment horizontal="center"/>
      <protection hidden="1"/>
    </xf>
    <xf numFmtId="179" fontId="9" fillId="0" borderId="1" xfId="0" applyNumberFormat="1" applyFont="1" applyFill="1" applyBorder="1" applyAlignment="1" applyProtection="1">
      <alignment horizontal="center"/>
      <protection hidden="1"/>
    </xf>
    <xf numFmtId="0" fontId="9" fillId="0" borderId="0" xfId="0" applyFont="1" applyFill="1" applyBorder="1" applyAlignment="1" applyProtection="1">
      <alignment horizontal="left" vertical="center"/>
      <protection hidden="1"/>
    </xf>
    <xf numFmtId="0" fontId="3" fillId="0" borderId="1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left" wrapText="1"/>
    </xf>
    <xf numFmtId="0" fontId="9" fillId="0" borderId="1" xfId="0" applyFont="1" applyFill="1" applyBorder="1" applyAlignment="1">
      <alignment horizontal="left" vertical="top" wrapText="1"/>
    </xf>
    <xf numFmtId="0" fontId="9" fillId="0" borderId="1" xfId="0" applyFont="1" applyFill="1" applyBorder="1" applyAlignment="1">
      <alignment horizontal="left" vertical="center" shrinkToFit="1"/>
    </xf>
    <xf numFmtId="0" fontId="9" fillId="0" borderId="2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shrinkToFit="1"/>
    </xf>
    <xf numFmtId="180" fontId="9" fillId="0" borderId="1" xfId="0" applyNumberFormat="1" applyFont="1" applyFill="1" applyBorder="1" applyAlignment="1" applyProtection="1">
      <alignment horizontal="center"/>
      <protection hidden="1"/>
    </xf>
    <xf numFmtId="180" fontId="13" fillId="0" borderId="1" xfId="0" applyNumberFormat="1" applyFont="1" applyFill="1" applyBorder="1" applyAlignment="1">
      <alignment horizontal="center" vertical="center"/>
    </xf>
    <xf numFmtId="180" fontId="13" fillId="0" borderId="1" xfId="0" applyNumberFormat="1" applyFont="1" applyFill="1" applyBorder="1" applyAlignment="1">
      <alignment horizontal="center" vertical="center" shrinkToFit="1"/>
    </xf>
    <xf numFmtId="0" fontId="18" fillId="0" borderId="1" xfId="0" applyFont="1" applyFill="1" applyBorder="1" applyAlignment="1">
      <alignment horizontal="center" vertical="center"/>
    </xf>
    <xf numFmtId="181" fontId="9" fillId="0" borderId="1" xfId="3" applyNumberFormat="1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/>
    </xf>
    <xf numFmtId="0" fontId="18" fillId="0" borderId="22" xfId="0" applyFont="1" applyFill="1" applyBorder="1" applyAlignment="1">
      <alignment horizontal="center" vertical="center"/>
    </xf>
    <xf numFmtId="0" fontId="3" fillId="0" borderId="0" xfId="0" applyFont="1" applyFill="1" applyBorder="1" applyAlignment="1" applyProtection="1">
      <alignment horizontal="left" vertical="center"/>
      <protection hidden="1"/>
    </xf>
    <xf numFmtId="0" fontId="9" fillId="0" borderId="0" xfId="0" applyFont="1" applyFill="1" applyBorder="1" applyAlignment="1" applyProtection="1">
      <alignment horizontal="left" vertical="center"/>
      <protection hidden="1"/>
    </xf>
    <xf numFmtId="0" fontId="9" fillId="2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vertical="center"/>
    </xf>
    <xf numFmtId="0" fontId="9" fillId="0" borderId="2" xfId="0" applyFont="1" applyFill="1" applyBorder="1" applyAlignment="1">
      <alignment horizontal="center" vertical="center"/>
    </xf>
    <xf numFmtId="180" fontId="9" fillId="0" borderId="1" xfId="0" applyNumberFormat="1" applyFont="1" applyFill="1" applyBorder="1" applyAlignment="1">
      <alignment horizontal="center"/>
    </xf>
    <xf numFmtId="178" fontId="9" fillId="0" borderId="1" xfId="0" applyNumberFormat="1" applyFont="1" applyFill="1" applyBorder="1" applyAlignment="1" applyProtection="1">
      <alignment horizontal="left"/>
      <protection hidden="1"/>
    </xf>
    <xf numFmtId="0" fontId="13" fillId="0" borderId="1" xfId="0" applyFont="1" applyFill="1" applyBorder="1" applyAlignment="1">
      <alignment horizontal="left" vertical="center"/>
    </xf>
    <xf numFmtId="179" fontId="9" fillId="0" borderId="1" xfId="0" applyNumberFormat="1" applyFont="1" applyFill="1" applyBorder="1" applyAlignment="1" applyProtection="1">
      <alignment horizontal="left" shrinkToFit="1"/>
      <protection hidden="1"/>
    </xf>
    <xf numFmtId="179" fontId="38" fillId="0" borderId="1" xfId="0" applyNumberFormat="1" applyFont="1" applyFill="1" applyBorder="1" applyAlignment="1" applyProtection="1">
      <alignment horizontal="left" shrinkToFit="1"/>
      <protection hidden="1"/>
    </xf>
    <xf numFmtId="0" fontId="9" fillId="0" borderId="1" xfId="0" applyFont="1" applyFill="1" applyBorder="1" applyAlignment="1">
      <alignment horizontal="left" vertical="center"/>
    </xf>
    <xf numFmtId="49" fontId="9" fillId="0" borderId="1" xfId="0" applyNumberFormat="1" applyFont="1" applyFill="1" applyBorder="1" applyAlignment="1">
      <alignment vertical="center" shrinkToFit="1"/>
    </xf>
    <xf numFmtId="0" fontId="36" fillId="0" borderId="1" xfId="0" applyFont="1" applyBorder="1" applyAlignment="1">
      <alignment horizontal="center" vertical="center"/>
    </xf>
    <xf numFmtId="0" fontId="9" fillId="0" borderId="1" xfId="0" applyNumberFormat="1" applyFont="1" applyFill="1" applyBorder="1" applyAlignment="1">
      <alignment horizontal="center" vertical="center" shrinkToFit="1"/>
    </xf>
    <xf numFmtId="49" fontId="9" fillId="0" borderId="3" xfId="0" applyNumberFormat="1" applyFont="1" applyFill="1" applyBorder="1" applyAlignment="1">
      <alignment vertical="center" shrinkToFit="1"/>
    </xf>
    <xf numFmtId="0" fontId="39" fillId="0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left" vertical="top" wrapText="1"/>
    </xf>
    <xf numFmtId="0" fontId="36" fillId="0" borderId="1" xfId="0" applyFont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40" fillId="0" borderId="1" xfId="0" applyFont="1" applyFill="1" applyBorder="1">
      <alignment vertical="center"/>
    </xf>
    <xf numFmtId="0" fontId="9" fillId="0" borderId="1" xfId="0" applyFont="1" applyBorder="1" applyAlignment="1">
      <alignment wrapText="1"/>
    </xf>
    <xf numFmtId="0" fontId="9" fillId="0" borderId="1" xfId="0" applyFont="1" applyBorder="1" applyAlignment="1">
      <alignment vertical="top" wrapText="1"/>
    </xf>
    <xf numFmtId="0" fontId="16" fillId="0" borderId="1" xfId="0" applyFont="1" applyBorder="1" applyAlignment="1">
      <alignment shrinkToFit="1"/>
    </xf>
    <xf numFmtId="0" fontId="16" fillId="0" borderId="1" xfId="0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36" fillId="0" borderId="1" xfId="0" applyFont="1" applyBorder="1" applyAlignment="1">
      <alignment shrinkToFit="1"/>
    </xf>
    <xf numFmtId="0" fontId="9" fillId="26" borderId="1" xfId="0" applyFont="1" applyFill="1" applyBorder="1" applyAlignment="1">
      <alignment horizontal="left" vertical="top" wrapText="1"/>
    </xf>
    <xf numFmtId="0" fontId="9" fillId="26" borderId="1" xfId="0" applyFont="1" applyFill="1" applyBorder="1" applyAlignment="1">
      <alignment horizontal="center" vertical="top" wrapText="1"/>
    </xf>
    <xf numFmtId="0" fontId="9" fillId="0" borderId="2" xfId="0" applyFont="1" applyBorder="1" applyAlignment="1">
      <alignment wrapText="1"/>
    </xf>
    <xf numFmtId="0" fontId="9" fillId="0" borderId="2" xfId="0" applyFont="1" applyBorder="1" applyAlignment="1">
      <alignment horizontal="left" vertical="top" wrapText="1"/>
    </xf>
    <xf numFmtId="0" fontId="9" fillId="0" borderId="2" xfId="0" applyFont="1" applyFill="1" applyBorder="1" applyAlignment="1">
      <alignment horizontal="left" wrapText="1"/>
    </xf>
    <xf numFmtId="0" fontId="9" fillId="0" borderId="2" xfId="0" applyFont="1" applyFill="1" applyBorder="1" applyAlignment="1">
      <alignment horizontal="center" vertical="top" wrapText="1"/>
    </xf>
    <xf numFmtId="0" fontId="9" fillId="0" borderId="3" xfId="0" applyFont="1" applyBorder="1" applyAlignment="1">
      <alignment horizontal="center" vertical="top" wrapText="1"/>
    </xf>
    <xf numFmtId="0" fontId="36" fillId="0" borderId="0" xfId="0" applyFont="1">
      <alignment vertical="center"/>
    </xf>
    <xf numFmtId="0" fontId="9" fillId="0" borderId="23" xfId="0" applyFont="1" applyFill="1" applyBorder="1" applyAlignment="1">
      <alignment horizontal="center" vertical="center" shrinkToFit="1"/>
    </xf>
    <xf numFmtId="0" fontId="13" fillId="0" borderId="23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 shrinkToFit="1"/>
    </xf>
    <xf numFmtId="0" fontId="13" fillId="0" borderId="23" xfId="0" applyFont="1" applyFill="1" applyBorder="1" applyAlignment="1">
      <alignment horizontal="center" vertical="center" shrinkToFit="1"/>
    </xf>
    <xf numFmtId="0" fontId="9" fillId="0" borderId="22" xfId="0" applyFont="1" applyBorder="1" applyAlignment="1">
      <alignment horizontal="center" vertical="top" wrapText="1"/>
    </xf>
    <xf numFmtId="0" fontId="41" fillId="0" borderId="1" xfId="0" applyFont="1" applyFill="1" applyBorder="1">
      <alignment vertical="center"/>
    </xf>
    <xf numFmtId="0" fontId="9" fillId="26" borderId="22" xfId="0" applyFont="1" applyFill="1" applyBorder="1" applyAlignment="1">
      <alignment horizontal="center" vertical="top" wrapText="1"/>
    </xf>
    <xf numFmtId="0" fontId="9" fillId="26" borderId="2" xfId="0" applyNumberFormat="1" applyFont="1" applyFill="1" applyBorder="1" applyAlignment="1">
      <alignment horizontal="center" vertical="center" shrinkToFit="1"/>
    </xf>
    <xf numFmtId="0" fontId="9" fillId="0" borderId="2" xfId="0" applyFont="1" applyFill="1" applyBorder="1" applyAlignment="1">
      <alignment horizontal="left" vertical="top" wrapText="1"/>
    </xf>
    <xf numFmtId="0" fontId="9" fillId="0" borderId="1" xfId="0" applyFont="1" applyFill="1" applyBorder="1" applyAlignment="1">
      <alignment wrapText="1"/>
    </xf>
    <xf numFmtId="0" fontId="9" fillId="0" borderId="1" xfId="0" applyFont="1" applyFill="1" applyBorder="1" applyAlignment="1">
      <alignment horizontal="center" wrapText="1"/>
    </xf>
    <xf numFmtId="0" fontId="9" fillId="0" borderId="1" xfId="0" applyFont="1" applyFill="1" applyBorder="1" applyAlignment="1">
      <alignment vertical="top" wrapText="1"/>
    </xf>
    <xf numFmtId="0" fontId="9" fillId="0" borderId="1" xfId="0" applyFont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shrinkToFit="1"/>
    </xf>
    <xf numFmtId="0" fontId="13" fillId="0" borderId="1" xfId="0" applyFont="1" applyFill="1" applyBorder="1" applyAlignment="1">
      <alignment horizontal="left" vertical="center" shrinkToFit="1"/>
    </xf>
    <xf numFmtId="0" fontId="19" fillId="0" borderId="22" xfId="0" applyFont="1" applyFill="1" applyBorder="1" applyAlignment="1">
      <alignment horizontal="center" vertical="center"/>
    </xf>
    <xf numFmtId="0" fontId="13" fillId="0" borderId="3" xfId="0" applyFont="1" applyFill="1" applyBorder="1" applyAlignment="1">
      <alignment horizontal="center" vertical="center"/>
    </xf>
    <xf numFmtId="0" fontId="36" fillId="0" borderId="1" xfId="0" applyFont="1" applyBorder="1" applyAlignment="1">
      <alignment horizontal="center" shrinkToFit="1"/>
    </xf>
    <xf numFmtId="0" fontId="3" fillId="2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shrinkToFit="1"/>
    </xf>
    <xf numFmtId="179" fontId="9" fillId="0" borderId="1" xfId="0" applyNumberFormat="1" applyFont="1" applyFill="1" applyBorder="1" applyAlignment="1" applyProtection="1">
      <alignment horizontal="left"/>
      <protection hidden="1"/>
    </xf>
    <xf numFmtId="0" fontId="19" fillId="0" borderId="1" xfId="0" applyFont="1" applyFill="1" applyBorder="1" applyAlignment="1">
      <alignment horizontal="left" vertical="center" shrinkToFit="1"/>
    </xf>
    <xf numFmtId="0" fontId="19" fillId="0" borderId="2" xfId="0" applyFont="1" applyFill="1" applyBorder="1" applyAlignment="1">
      <alignment horizontal="center" vertical="center" shrinkToFit="1"/>
    </xf>
    <xf numFmtId="0" fontId="19" fillId="0" borderId="2" xfId="0" applyFont="1" applyFill="1" applyBorder="1" applyAlignment="1">
      <alignment horizontal="center" vertical="center"/>
    </xf>
    <xf numFmtId="0" fontId="42" fillId="0" borderId="1" xfId="0" applyFont="1" applyFill="1" applyBorder="1" applyAlignment="1">
      <alignment horizontal="center" vertical="center" shrinkToFit="1"/>
    </xf>
    <xf numFmtId="0" fontId="43" fillId="0" borderId="1" xfId="0" applyFont="1" applyFill="1" applyBorder="1" applyAlignment="1">
      <alignment horizontal="center" vertical="center" shrinkToFit="1"/>
    </xf>
    <xf numFmtId="0" fontId="42" fillId="0" borderId="1" xfId="0" applyFont="1" applyFill="1" applyBorder="1" applyAlignment="1">
      <alignment horizontal="center" vertical="center"/>
    </xf>
    <xf numFmtId="0" fontId="36" fillId="0" borderId="1" xfId="0" applyFont="1" applyBorder="1" applyAlignment="1">
      <alignment horizontal="left" vertical="center"/>
    </xf>
    <xf numFmtId="0" fontId="19" fillId="0" borderId="1" xfId="3" applyFont="1" applyFill="1" applyBorder="1" applyAlignment="1">
      <alignment horizontal="left" vertical="center" shrinkToFit="1"/>
    </xf>
    <xf numFmtId="0" fontId="44" fillId="0" borderId="1" xfId="0" applyFont="1" applyFill="1" applyBorder="1" applyAlignment="1">
      <alignment horizontal="left" vertical="center"/>
    </xf>
    <xf numFmtId="0" fontId="44" fillId="0" borderId="1" xfId="0" applyFont="1" applyFill="1" applyBorder="1" applyAlignment="1">
      <alignment horizontal="left" vertical="center" shrinkToFit="1"/>
    </xf>
    <xf numFmtId="0" fontId="44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left"/>
    </xf>
    <xf numFmtId="0" fontId="0" fillId="0" borderId="0" xfId="0" applyFill="1" applyBorder="1">
      <alignment vertical="center"/>
    </xf>
    <xf numFmtId="0" fontId="3" fillId="0" borderId="0" xfId="0" applyFont="1" applyFill="1" applyBorder="1" applyAlignment="1">
      <alignment horizontal="left" vertical="center"/>
    </xf>
    <xf numFmtId="0" fontId="19" fillId="0" borderId="0" xfId="0" applyFont="1" applyFill="1" applyBorder="1" applyAlignment="1">
      <alignment horizontal="center" vertical="center"/>
    </xf>
    <xf numFmtId="0" fontId="36" fillId="0" borderId="0" xfId="0" applyFont="1" applyFill="1" applyBorder="1" applyAlignment="1">
      <alignment horizontal="center" vertical="center"/>
    </xf>
    <xf numFmtId="0" fontId="9" fillId="0" borderId="0" xfId="0" applyNumberFormat="1" applyFont="1" applyFill="1" applyBorder="1" applyAlignment="1">
      <alignment horizontal="center" vertical="center" shrinkToFit="1"/>
    </xf>
    <xf numFmtId="0" fontId="9" fillId="0" borderId="0" xfId="0" applyFont="1" applyFill="1" applyBorder="1" applyAlignment="1">
      <alignment horizontal="center" vertical="top" wrapText="1"/>
    </xf>
    <xf numFmtId="0" fontId="9" fillId="0" borderId="0" xfId="1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horizontal="center" vertical="center" shrinkToFit="1"/>
    </xf>
    <xf numFmtId="0" fontId="9" fillId="0" borderId="0" xfId="0" applyFont="1" applyFill="1" applyBorder="1" applyAlignment="1">
      <alignment horizontal="center" vertical="center" shrinkToFit="1"/>
    </xf>
    <xf numFmtId="0" fontId="36" fillId="0" borderId="1" xfId="0" applyFont="1" applyFill="1" applyBorder="1" applyAlignment="1">
      <alignment horizontal="center" vertical="center"/>
    </xf>
    <xf numFmtId="0" fontId="9" fillId="0" borderId="24" xfId="24" applyFont="1" applyFill="1" applyBorder="1" applyAlignment="1">
      <alignment horizontal="center" vertical="center" shrinkToFit="1"/>
    </xf>
    <xf numFmtId="0" fontId="46" fillId="26" borderId="24" xfId="24" applyFont="1" applyFill="1" applyBorder="1" applyAlignment="1">
      <alignment horizontal="center" vertical="center" shrinkToFit="1"/>
    </xf>
    <xf numFmtId="0" fontId="19" fillId="26" borderId="0" xfId="24" applyFont="1" applyFill="1" applyAlignment="1">
      <alignment vertical="center" shrinkToFit="1"/>
    </xf>
    <xf numFmtId="0" fontId="47" fillId="0" borderId="2" xfId="24" applyFont="1" applyFill="1" applyBorder="1" applyAlignment="1">
      <alignment horizontal="center" vertical="center" shrinkToFit="1"/>
    </xf>
    <xf numFmtId="0" fontId="48" fillId="0" borderId="1" xfId="24" applyFont="1" applyFill="1" applyBorder="1" applyAlignment="1">
      <alignment horizontal="center" vertical="center" shrinkToFit="1"/>
    </xf>
    <xf numFmtId="0" fontId="49" fillId="26" borderId="0" xfId="24" applyFont="1" applyFill="1" applyAlignment="1">
      <alignment vertical="center" shrinkToFit="1"/>
    </xf>
    <xf numFmtId="182" fontId="19" fillId="26" borderId="0" xfId="24" applyNumberFormat="1" applyFont="1" applyFill="1" applyAlignment="1">
      <alignment vertical="center" shrinkToFit="1"/>
    </xf>
    <xf numFmtId="0" fontId="51" fillId="0" borderId="41" xfId="24" applyFont="1" applyFill="1" applyBorder="1" applyAlignment="1">
      <alignment horizontal="center" vertical="center" shrinkToFit="1"/>
    </xf>
    <xf numFmtId="0" fontId="51" fillId="0" borderId="24" xfId="24" applyFont="1" applyFill="1" applyBorder="1" applyAlignment="1">
      <alignment horizontal="center" vertical="center" shrinkToFit="1"/>
    </xf>
    <xf numFmtId="0" fontId="40" fillId="26" borderId="0" xfId="24" applyFont="1" applyFill="1" applyAlignment="1">
      <alignment vertical="center" shrinkToFit="1"/>
    </xf>
    <xf numFmtId="0" fontId="19" fillId="0" borderId="0" xfId="24" applyFont="1" applyFill="1" applyAlignment="1">
      <alignment vertical="center" shrinkToFit="1"/>
    </xf>
    <xf numFmtId="0" fontId="19" fillId="0" borderId="0" xfId="24" applyFont="1" applyFill="1" applyAlignment="1">
      <alignment horizontal="center" vertical="center" shrinkToFit="1"/>
    </xf>
    <xf numFmtId="0" fontId="19" fillId="26" borderId="0" xfId="24" applyFont="1" applyFill="1" applyAlignment="1">
      <alignment horizontal="center" vertical="center" shrinkToFit="1"/>
    </xf>
    <xf numFmtId="0" fontId="9" fillId="26" borderId="0" xfId="24" applyFont="1" applyFill="1" applyAlignment="1">
      <alignment vertical="center" shrinkToFit="1"/>
    </xf>
    <xf numFmtId="49" fontId="53" fillId="26" borderId="25" xfId="0" applyNumberFormat="1" applyFont="1" applyFill="1" applyBorder="1" applyAlignment="1">
      <alignment horizontal="center" vertical="center" shrinkToFit="1"/>
    </xf>
    <xf numFmtId="0" fontId="55" fillId="0" borderId="27" xfId="0" applyFont="1" applyFill="1" applyBorder="1" applyAlignment="1">
      <alignment horizontal="center" vertical="center" shrinkToFit="1"/>
    </xf>
    <xf numFmtId="0" fontId="55" fillId="0" borderId="27" xfId="0" applyFont="1" applyFill="1" applyBorder="1" applyAlignment="1">
      <alignment horizontal="center" vertical="center" wrapText="1" shrinkToFit="1" readingOrder="1"/>
    </xf>
    <xf numFmtId="0" fontId="53" fillId="0" borderId="27" xfId="0" applyFont="1" applyFill="1" applyBorder="1" applyAlignment="1">
      <alignment horizontal="center" vertical="center" wrapText="1" shrinkToFit="1" readingOrder="1"/>
    </xf>
    <xf numFmtId="0" fontId="55" fillId="26" borderId="28" xfId="0" applyFont="1" applyFill="1" applyBorder="1" applyAlignment="1">
      <alignment horizontal="center" vertical="center" wrapText="1" shrinkToFit="1" readingOrder="1"/>
    </xf>
    <xf numFmtId="49" fontId="53" fillId="26" borderId="29" xfId="0" applyNumberFormat="1" applyFont="1" applyFill="1" applyBorder="1" applyAlignment="1">
      <alignment horizontal="center" vertical="center" shrinkToFit="1"/>
    </xf>
    <xf numFmtId="49" fontId="53" fillId="26" borderId="30" xfId="0" applyNumberFormat="1" applyFont="1" applyFill="1" applyBorder="1" applyAlignment="1">
      <alignment horizontal="center" vertical="center" shrinkToFit="1"/>
    </xf>
    <xf numFmtId="0" fontId="53" fillId="0" borderId="30" xfId="0" applyFont="1" applyFill="1" applyBorder="1" applyAlignment="1">
      <alignment horizontal="center" vertical="center" shrinkToFit="1"/>
    </xf>
    <xf numFmtId="0" fontId="54" fillId="0" borderId="30" xfId="0" applyFont="1" applyFill="1" applyBorder="1" applyAlignment="1">
      <alignment horizontal="center" vertical="center" shrinkToFit="1"/>
    </xf>
    <xf numFmtId="0" fontId="55" fillId="0" borderId="2" xfId="0" applyFont="1" applyFill="1" applyBorder="1" applyAlignment="1">
      <alignment horizontal="center" vertical="center" shrinkToFit="1"/>
    </xf>
    <xf numFmtId="177" fontId="57" fillId="26" borderId="31" xfId="0" applyNumberFormat="1" applyFont="1" applyFill="1" applyBorder="1" applyAlignment="1">
      <alignment horizontal="center" vertical="center" shrinkToFit="1"/>
    </xf>
    <xf numFmtId="49" fontId="53" fillId="26" borderId="32" xfId="0" applyNumberFormat="1" applyFont="1" applyFill="1" applyBorder="1" applyAlignment="1">
      <alignment horizontal="center" vertical="center" shrinkToFit="1"/>
    </xf>
    <xf numFmtId="0" fontId="53" fillId="0" borderId="4" xfId="0" applyFont="1" applyFill="1" applyBorder="1" applyAlignment="1">
      <alignment horizontal="center" vertical="center" shrinkToFit="1"/>
    </xf>
    <xf numFmtId="0" fontId="53" fillId="0" borderId="2" xfId="0" applyFont="1" applyFill="1" applyBorder="1" applyAlignment="1">
      <alignment horizontal="center" vertical="center" shrinkToFit="1"/>
    </xf>
    <xf numFmtId="0" fontId="55" fillId="0" borderId="1" xfId="0" applyFont="1" applyFill="1" applyBorder="1" applyAlignment="1">
      <alignment horizontal="center" vertical="center" shrinkToFit="1"/>
    </xf>
    <xf numFmtId="177" fontId="57" fillId="26" borderId="33" xfId="0" applyNumberFormat="1" applyFont="1" applyFill="1" applyBorder="1" applyAlignment="1">
      <alignment horizontal="center" vertical="center" shrinkToFit="1"/>
    </xf>
    <xf numFmtId="49" fontId="53" fillId="26" borderId="1" xfId="0" applyNumberFormat="1" applyFont="1" applyFill="1" applyBorder="1" applyAlignment="1">
      <alignment horizontal="center" vertical="center" shrinkToFit="1"/>
    </xf>
    <xf numFmtId="0" fontId="53" fillId="0" borderId="1" xfId="0" applyFont="1" applyFill="1" applyBorder="1" applyAlignment="1">
      <alignment horizontal="center" vertical="center" shrinkToFit="1"/>
    </xf>
    <xf numFmtId="49" fontId="53" fillId="26" borderId="34" xfId="0" applyNumberFormat="1" applyFont="1" applyFill="1" applyBorder="1" applyAlignment="1">
      <alignment horizontal="center" vertical="center" shrinkToFit="1"/>
    </xf>
    <xf numFmtId="49" fontId="53" fillId="26" borderId="35" xfId="0" applyNumberFormat="1" applyFont="1" applyFill="1" applyBorder="1" applyAlignment="1">
      <alignment horizontal="center" vertical="center" shrinkToFit="1"/>
    </xf>
    <xf numFmtId="0" fontId="55" fillId="0" borderId="35" xfId="0" applyFont="1" applyFill="1" applyBorder="1" applyAlignment="1">
      <alignment horizontal="center" vertical="center" shrinkToFit="1"/>
    </xf>
    <xf numFmtId="177" fontId="57" fillId="26" borderId="37" xfId="0" applyNumberFormat="1" applyFont="1" applyFill="1" applyBorder="1" applyAlignment="1">
      <alignment horizontal="center" vertical="center" shrinkToFit="1"/>
    </xf>
    <xf numFmtId="177" fontId="57" fillId="26" borderId="38" xfId="0" applyNumberFormat="1" applyFont="1" applyFill="1" applyBorder="1" applyAlignment="1">
      <alignment horizontal="center" vertical="center" shrinkToFit="1"/>
    </xf>
    <xf numFmtId="177" fontId="57" fillId="26" borderId="39" xfId="0" applyNumberFormat="1" applyFont="1" applyFill="1" applyBorder="1" applyAlignment="1">
      <alignment horizontal="center" vertical="center" shrinkToFit="1"/>
    </xf>
    <xf numFmtId="49" fontId="53" fillId="0" borderId="1" xfId="0" applyNumberFormat="1" applyFont="1" applyFill="1" applyBorder="1" applyAlignment="1">
      <alignment horizontal="center" vertical="center" shrinkToFit="1"/>
    </xf>
    <xf numFmtId="0" fontId="55" fillId="0" borderId="4" xfId="0" applyFont="1" applyFill="1" applyBorder="1" applyAlignment="1">
      <alignment horizontal="center" vertical="center" shrinkToFit="1"/>
    </xf>
    <xf numFmtId="0" fontId="53" fillId="0" borderId="3" xfId="0" applyFont="1" applyFill="1" applyBorder="1" applyAlignment="1">
      <alignment horizontal="center" vertical="center" shrinkToFit="1"/>
    </xf>
    <xf numFmtId="0" fontId="53" fillId="0" borderId="35" xfId="0" applyFont="1" applyFill="1" applyBorder="1" applyAlignment="1">
      <alignment horizontal="center" vertical="center" shrinkToFit="1"/>
    </xf>
    <xf numFmtId="49" fontId="55" fillId="26" borderId="26" xfId="0" applyNumberFormat="1" applyFont="1" applyFill="1" applyBorder="1" applyAlignment="1">
      <alignment horizontal="center" vertical="center" wrapText="1" shrinkToFit="1"/>
    </xf>
    <xf numFmtId="0" fontId="37" fillId="0" borderId="0" xfId="0" applyFont="1" applyFill="1" applyBorder="1" applyAlignment="1">
      <alignment horizontal="center" vertical="center" textRotation="255"/>
    </xf>
    <xf numFmtId="0" fontId="58" fillId="0" borderId="0" xfId="0" applyFont="1">
      <alignment vertical="center"/>
    </xf>
    <xf numFmtId="0" fontId="48" fillId="0" borderId="30" xfId="24" applyFont="1" applyFill="1" applyBorder="1" applyAlignment="1">
      <alignment horizontal="center" vertical="center" shrinkToFit="1"/>
    </xf>
    <xf numFmtId="0" fontId="53" fillId="0" borderId="36" xfId="0" applyFont="1" applyFill="1" applyBorder="1" applyAlignment="1">
      <alignment horizontal="center" vertical="center" shrinkToFit="1"/>
    </xf>
    <xf numFmtId="0" fontId="15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55" fillId="0" borderId="1" xfId="24" applyFont="1" applyFill="1" applyBorder="1" applyAlignment="1">
      <alignment horizontal="center" vertical="center" shrinkToFit="1"/>
    </xf>
    <xf numFmtId="0" fontId="53" fillId="0" borderId="30" xfId="24" applyFont="1" applyFill="1" applyBorder="1" applyAlignment="1">
      <alignment horizontal="center" vertical="center" shrinkToFit="1"/>
    </xf>
    <xf numFmtId="0" fontId="53" fillId="0" borderId="2" xfId="24" applyFont="1" applyFill="1" applyBorder="1" applyAlignment="1">
      <alignment horizontal="center" vertical="center" shrinkToFit="1"/>
    </xf>
    <xf numFmtId="0" fontId="18" fillId="0" borderId="1" xfId="0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left"/>
    </xf>
    <xf numFmtId="0" fontId="19" fillId="0" borderId="1" xfId="1" applyFont="1" applyFill="1" applyBorder="1" applyAlignment="1">
      <alignment horizontal="left" vertical="center" shrinkToFit="1"/>
    </xf>
    <xf numFmtId="0" fontId="16" fillId="0" borderId="1" xfId="0" applyFont="1" applyBorder="1" applyAlignment="1">
      <alignment horizontal="center" shrinkToFit="1"/>
    </xf>
    <xf numFmtId="0" fontId="36" fillId="0" borderId="0" xfId="0" applyFont="1" applyBorder="1" applyAlignment="1">
      <alignment horizontal="left" vertical="center"/>
    </xf>
    <xf numFmtId="176" fontId="13" fillId="0" borderId="1" xfId="0" applyNumberFormat="1" applyFont="1" applyBorder="1" applyAlignment="1">
      <alignment horizontal="center" vertical="center" shrinkToFit="1"/>
    </xf>
    <xf numFmtId="0" fontId="62" fillId="0" borderId="3" xfId="0" applyFont="1" applyBorder="1" applyAlignment="1">
      <alignment horizontal="center" vertical="center" shrinkToFit="1"/>
    </xf>
    <xf numFmtId="0" fontId="63" fillId="0" borderId="0" xfId="0" applyFont="1">
      <alignment vertical="center"/>
    </xf>
    <xf numFmtId="14" fontId="64" fillId="0" borderId="1" xfId="0" applyNumberFormat="1" applyFont="1" applyBorder="1" applyAlignment="1">
      <alignment horizontal="center" vertical="center" shrinkToFit="1"/>
    </xf>
    <xf numFmtId="14" fontId="64" fillId="0" borderId="1" xfId="0" applyNumberFormat="1" applyFont="1" applyFill="1" applyBorder="1" applyAlignment="1">
      <alignment horizontal="center" vertical="center" shrinkToFit="1"/>
    </xf>
    <xf numFmtId="182" fontId="61" fillId="0" borderId="22" xfId="0" applyNumberFormat="1" applyFont="1" applyFill="1" applyBorder="1" applyAlignment="1">
      <alignment horizontal="center" vertical="top" wrapText="1"/>
    </xf>
    <xf numFmtId="182" fontId="61" fillId="0" borderId="1" xfId="0" applyNumberFormat="1" applyFont="1" applyFill="1" applyBorder="1" applyAlignment="1">
      <alignment horizontal="center" vertical="center" shrinkToFit="1"/>
    </xf>
    <xf numFmtId="182" fontId="61" fillId="0" borderId="2" xfId="0" applyNumberFormat="1" applyFont="1" applyFill="1" applyBorder="1" applyAlignment="1">
      <alignment horizontal="center" vertical="center" shrinkToFit="1"/>
    </xf>
    <xf numFmtId="182" fontId="61" fillId="0" borderId="1" xfId="0" applyNumberFormat="1" applyFont="1" applyBorder="1" applyAlignment="1">
      <alignment horizontal="center" vertical="center" wrapText="1"/>
    </xf>
    <xf numFmtId="182" fontId="61" fillId="0" borderId="2" xfId="0" applyNumberFormat="1" applyFont="1" applyFill="1" applyBorder="1" applyAlignment="1">
      <alignment horizontal="center" vertical="top" wrapText="1"/>
    </xf>
    <xf numFmtId="184" fontId="61" fillId="0" borderId="22" xfId="0" applyNumberFormat="1" applyFont="1" applyBorder="1" applyAlignment="1">
      <alignment horizontal="center" vertical="center" wrapText="1"/>
    </xf>
    <xf numFmtId="182" fontId="61" fillId="0" borderId="22" xfId="0" applyNumberFormat="1" applyFont="1" applyFill="1" applyBorder="1" applyAlignment="1">
      <alignment horizontal="center" vertical="center" shrinkToFit="1"/>
    </xf>
    <xf numFmtId="182" fontId="61" fillId="26" borderId="1" xfId="0" applyNumberFormat="1" applyFont="1" applyFill="1" applyBorder="1" applyAlignment="1">
      <alignment horizontal="center" vertical="center" wrapText="1"/>
    </xf>
    <xf numFmtId="182" fontId="61" fillId="26" borderId="22" xfId="0" applyNumberFormat="1" applyFont="1" applyFill="1" applyBorder="1" applyAlignment="1">
      <alignment horizontal="center" vertical="top" wrapText="1"/>
    </xf>
    <xf numFmtId="182" fontId="61" fillId="26" borderId="2" xfId="0" applyNumberFormat="1" applyFont="1" applyFill="1" applyBorder="1" applyAlignment="1">
      <alignment horizontal="center" vertical="center" wrapText="1"/>
    </xf>
    <xf numFmtId="182" fontId="61" fillId="0" borderId="1" xfId="0" applyNumberFormat="1" applyFont="1" applyFill="1" applyBorder="1" applyAlignment="1">
      <alignment horizontal="center" vertical="top" wrapText="1"/>
    </xf>
    <xf numFmtId="182" fontId="61" fillId="0" borderId="1" xfId="0" applyNumberFormat="1" applyFont="1" applyFill="1" applyBorder="1" applyAlignment="1">
      <alignment horizontal="center" vertical="center" wrapText="1"/>
    </xf>
    <xf numFmtId="182" fontId="61" fillId="0" borderId="1" xfId="0" applyNumberFormat="1" applyFont="1" applyBorder="1" applyAlignment="1">
      <alignment horizontal="center" vertical="top" wrapText="1"/>
    </xf>
    <xf numFmtId="182" fontId="61" fillId="0" borderId="8" xfId="0" applyNumberFormat="1" applyFont="1" applyFill="1" applyBorder="1" applyAlignment="1">
      <alignment horizontal="center" vertical="top" wrapText="1"/>
    </xf>
    <xf numFmtId="182" fontId="61" fillId="0" borderId="23" xfId="0" applyNumberFormat="1" applyFont="1" applyBorder="1" applyAlignment="1">
      <alignment horizontal="center" vertical="top" wrapText="1"/>
    </xf>
    <xf numFmtId="0" fontId="65" fillId="0" borderId="1" xfId="0" applyFont="1" applyFill="1" applyBorder="1" applyAlignment="1">
      <alignment horizontal="center" vertical="top" wrapText="1"/>
    </xf>
    <xf numFmtId="0" fontId="59" fillId="0" borderId="2" xfId="0" applyNumberFormat="1" applyFont="1" applyFill="1" applyBorder="1" applyAlignment="1">
      <alignment horizontal="center" vertical="center" shrinkToFit="1"/>
    </xf>
    <xf numFmtId="0" fontId="60" fillId="0" borderId="1" xfId="0" applyNumberFormat="1" applyFont="1" applyFill="1" applyBorder="1" applyAlignment="1">
      <alignment horizontal="center" vertical="center" shrinkToFit="1"/>
    </xf>
    <xf numFmtId="182" fontId="60" fillId="0" borderId="1" xfId="0" applyNumberFormat="1" applyFont="1" applyFill="1" applyBorder="1" applyAlignment="1">
      <alignment horizontal="center" vertical="center"/>
    </xf>
    <xf numFmtId="0" fontId="60" fillId="0" borderId="1" xfId="0" applyFont="1" applyFill="1" applyBorder="1" applyAlignment="1">
      <alignment horizontal="center" vertical="center"/>
    </xf>
    <xf numFmtId="0" fontId="66" fillId="0" borderId="1" xfId="0" applyFont="1" applyBorder="1">
      <alignment vertical="center"/>
    </xf>
    <xf numFmtId="0" fontId="66" fillId="0" borderId="0" xfId="0" applyFont="1">
      <alignment vertical="center"/>
    </xf>
    <xf numFmtId="0" fontId="0" fillId="0" borderId="0" xfId="0" applyBorder="1">
      <alignment vertical="center"/>
    </xf>
    <xf numFmtId="0" fontId="66" fillId="0" borderId="0" xfId="0" applyFont="1" applyBorder="1">
      <alignment vertical="center"/>
    </xf>
    <xf numFmtId="182" fontId="9" fillId="0" borderId="1" xfId="0" applyNumberFormat="1" applyFont="1" applyFill="1" applyBorder="1" applyAlignment="1">
      <alignment horizontal="center" vertical="center"/>
    </xf>
    <xf numFmtId="0" fontId="62" fillId="0" borderId="1" xfId="0" applyFont="1" applyBorder="1" applyAlignment="1">
      <alignment horizontal="center" vertical="center" shrinkToFit="1"/>
    </xf>
    <xf numFmtId="184" fontId="61" fillId="0" borderId="1" xfId="0" applyNumberFormat="1" applyFont="1" applyBorder="1" applyAlignment="1">
      <alignment horizontal="center" vertical="center" wrapText="1"/>
    </xf>
    <xf numFmtId="0" fontId="59" fillId="0" borderId="1" xfId="0" applyNumberFormat="1" applyFont="1" applyFill="1" applyBorder="1" applyAlignment="1">
      <alignment horizontal="center" vertical="center" shrinkToFit="1"/>
    </xf>
    <xf numFmtId="14" fontId="68" fillId="0" borderId="1" xfId="0" applyNumberFormat="1" applyFont="1" applyBorder="1" applyAlignment="1">
      <alignment horizontal="center" vertical="center" shrinkToFit="1"/>
    </xf>
    <xf numFmtId="14" fontId="68" fillId="0" borderId="1" xfId="0" applyNumberFormat="1" applyFont="1" applyFill="1" applyBorder="1" applyAlignment="1">
      <alignment horizontal="center" vertical="center" shrinkToFit="1"/>
    </xf>
    <xf numFmtId="0" fontId="69" fillId="0" borderId="3" xfId="0" applyFont="1" applyBorder="1" applyAlignment="1">
      <alignment horizontal="center" vertical="center" shrinkToFit="1"/>
    </xf>
    <xf numFmtId="182" fontId="67" fillId="0" borderId="22" xfId="0" applyNumberFormat="1" applyFont="1" applyFill="1" applyBorder="1" applyAlignment="1">
      <alignment horizontal="center" vertical="top" wrapText="1"/>
    </xf>
    <xf numFmtId="182" fontId="67" fillId="0" borderId="1" xfId="0" applyNumberFormat="1" applyFont="1" applyFill="1" applyBorder="1" applyAlignment="1">
      <alignment horizontal="center" vertical="center" shrinkToFit="1"/>
    </xf>
    <xf numFmtId="182" fontId="67" fillId="0" borderId="2" xfId="0" applyNumberFormat="1" applyFont="1" applyFill="1" applyBorder="1" applyAlignment="1">
      <alignment horizontal="center" vertical="center" shrinkToFit="1"/>
    </xf>
    <xf numFmtId="182" fontId="67" fillId="0" borderId="1" xfId="0" applyNumberFormat="1" applyFont="1" applyBorder="1" applyAlignment="1">
      <alignment horizontal="center" vertical="center" wrapText="1"/>
    </xf>
    <xf numFmtId="182" fontId="67" fillId="0" borderId="2" xfId="0" applyNumberFormat="1" applyFont="1" applyFill="1" applyBorder="1" applyAlignment="1">
      <alignment horizontal="center" vertical="top" wrapText="1"/>
    </xf>
    <xf numFmtId="184" fontId="67" fillId="0" borderId="22" xfId="0" applyNumberFormat="1" applyFont="1" applyBorder="1" applyAlignment="1">
      <alignment horizontal="center" vertical="center" wrapText="1"/>
    </xf>
    <xf numFmtId="182" fontId="67" fillId="0" borderId="22" xfId="0" applyNumberFormat="1" applyFont="1" applyFill="1" applyBorder="1" applyAlignment="1">
      <alignment horizontal="center" vertical="center" shrinkToFit="1"/>
    </xf>
    <xf numFmtId="182" fontId="67" fillId="26" borderId="1" xfId="0" applyNumberFormat="1" applyFont="1" applyFill="1" applyBorder="1" applyAlignment="1">
      <alignment horizontal="center" vertical="center" wrapText="1"/>
    </xf>
    <xf numFmtId="182" fontId="67" fillId="26" borderId="22" xfId="0" applyNumberFormat="1" applyFont="1" applyFill="1" applyBorder="1" applyAlignment="1">
      <alignment horizontal="center" vertical="top" wrapText="1"/>
    </xf>
    <xf numFmtId="182" fontId="67" fillId="26" borderId="2" xfId="0" applyNumberFormat="1" applyFont="1" applyFill="1" applyBorder="1" applyAlignment="1">
      <alignment horizontal="center" vertical="center" wrapText="1"/>
    </xf>
    <xf numFmtId="182" fontId="67" fillId="0" borderId="1" xfId="0" applyNumberFormat="1" applyFont="1" applyFill="1" applyBorder="1" applyAlignment="1">
      <alignment horizontal="center" vertical="top" wrapText="1"/>
    </xf>
    <xf numFmtId="182" fontId="67" fillId="0" borderId="1" xfId="0" applyNumberFormat="1" applyFont="1" applyFill="1" applyBorder="1" applyAlignment="1">
      <alignment horizontal="center" vertical="center" wrapText="1"/>
    </xf>
    <xf numFmtId="182" fontId="67" fillId="0" borderId="1" xfId="0" applyNumberFormat="1" applyFont="1" applyBorder="1" applyAlignment="1">
      <alignment horizontal="center" vertical="top" wrapText="1"/>
    </xf>
    <xf numFmtId="182" fontId="67" fillId="0" borderId="8" xfId="0" applyNumberFormat="1" applyFont="1" applyFill="1" applyBorder="1" applyAlignment="1">
      <alignment horizontal="center" vertical="top" wrapText="1"/>
    </xf>
    <xf numFmtId="0" fontId="70" fillId="0" borderId="1" xfId="0" applyFont="1" applyFill="1" applyBorder="1" applyAlignment="1">
      <alignment horizontal="center" vertical="top" wrapText="1"/>
    </xf>
    <xf numFmtId="0" fontId="71" fillId="0" borderId="2" xfId="0" applyNumberFormat="1" applyFont="1" applyFill="1" applyBorder="1" applyAlignment="1">
      <alignment horizontal="center" vertical="center" shrinkToFit="1"/>
    </xf>
    <xf numFmtId="0" fontId="72" fillId="0" borderId="1" xfId="0" applyNumberFormat="1" applyFont="1" applyFill="1" applyBorder="1" applyAlignment="1">
      <alignment horizontal="center" vertical="center" shrinkToFit="1"/>
    </xf>
    <xf numFmtId="182" fontId="72" fillId="0" borderId="1" xfId="0" applyNumberFormat="1" applyFont="1" applyFill="1" applyBorder="1" applyAlignment="1">
      <alignment horizontal="center" vertical="center"/>
    </xf>
    <xf numFmtId="0" fontId="72" fillId="0" borderId="1" xfId="0" applyFont="1" applyFill="1" applyBorder="1" applyAlignment="1">
      <alignment horizontal="center" vertical="center"/>
    </xf>
    <xf numFmtId="0" fontId="72" fillId="0" borderId="1" xfId="0" applyFont="1" applyBorder="1">
      <alignment vertical="center"/>
    </xf>
    <xf numFmtId="0" fontId="73" fillId="0" borderId="0" xfId="0" applyFont="1" applyBorder="1">
      <alignment vertical="center"/>
    </xf>
    <xf numFmtId="0" fontId="73" fillId="0" borderId="0" xfId="0" applyFont="1">
      <alignment vertical="center"/>
    </xf>
    <xf numFmtId="182" fontId="61" fillId="0" borderId="23" xfId="0" applyNumberFormat="1" applyFont="1" applyFill="1" applyBorder="1" applyAlignment="1">
      <alignment horizontal="center" vertical="center" wrapText="1"/>
    </xf>
    <xf numFmtId="182" fontId="61" fillId="0" borderId="5" xfId="0" applyNumberFormat="1" applyFont="1" applyFill="1" applyBorder="1" applyAlignment="1">
      <alignment horizontal="center" vertical="top" wrapText="1"/>
    </xf>
    <xf numFmtId="182" fontId="61" fillId="0" borderId="45" xfId="0" applyNumberFormat="1" applyFont="1" applyFill="1" applyBorder="1" applyAlignment="1">
      <alignment horizontal="center" vertical="top" wrapText="1"/>
    </xf>
    <xf numFmtId="182" fontId="61" fillId="0" borderId="23" xfId="0" applyNumberFormat="1" applyFont="1" applyBorder="1" applyAlignment="1">
      <alignment horizontal="center" vertical="center" wrapText="1"/>
    </xf>
    <xf numFmtId="0" fontId="42" fillId="0" borderId="2" xfId="0" applyFont="1" applyFill="1" applyBorder="1" applyAlignment="1">
      <alignment horizontal="center" vertical="center" shrinkToFit="1"/>
    </xf>
    <xf numFmtId="0" fontId="43" fillId="0" borderId="2" xfId="0" applyFont="1" applyFill="1" applyBorder="1" applyAlignment="1">
      <alignment horizontal="center" vertical="center" shrinkToFit="1"/>
    </xf>
    <xf numFmtId="182" fontId="61" fillId="0" borderId="3" xfId="0" applyNumberFormat="1" applyFont="1" applyFill="1" applyBorder="1" applyAlignment="1">
      <alignment horizontal="center" vertical="center" shrinkToFit="1"/>
    </xf>
    <xf numFmtId="184" fontId="61" fillId="0" borderId="3" xfId="0" applyNumberFormat="1" applyFont="1" applyBorder="1" applyAlignment="1">
      <alignment horizontal="center" vertical="center" wrapText="1"/>
    </xf>
    <xf numFmtId="182" fontId="61" fillId="0" borderId="2" xfId="0" applyNumberFormat="1" applyFont="1" applyBorder="1" applyAlignment="1">
      <alignment horizontal="center" vertical="center" wrapText="1"/>
    </xf>
    <xf numFmtId="0" fontId="65" fillId="0" borderId="2" xfId="0" applyFont="1" applyFill="1" applyBorder="1" applyAlignment="1">
      <alignment horizontal="center" vertical="top" wrapText="1"/>
    </xf>
    <xf numFmtId="0" fontId="41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182" fontId="67" fillId="0" borderId="23" xfId="0" applyNumberFormat="1" applyFont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/>
    </xf>
    <xf numFmtId="0" fontId="13" fillId="0" borderId="3" xfId="0" applyFont="1" applyFill="1" applyBorder="1" applyAlignment="1">
      <alignment horizontal="center" vertical="center" shrinkToFit="1"/>
    </xf>
    <xf numFmtId="177" fontId="57" fillId="26" borderId="38" xfId="24" applyNumberFormat="1" applyFont="1" applyFill="1" applyBorder="1" applyAlignment="1">
      <alignment horizontal="center" vertical="center" shrinkToFit="1"/>
    </xf>
    <xf numFmtId="177" fontId="57" fillId="26" borderId="31" xfId="24" applyNumberFormat="1" applyFont="1" applyFill="1" applyBorder="1" applyAlignment="1">
      <alignment horizontal="center" vertical="center" shrinkToFit="1"/>
    </xf>
    <xf numFmtId="183" fontId="57" fillId="26" borderId="39" xfId="24" applyNumberFormat="1" applyFont="1" applyFill="1" applyBorder="1" applyAlignment="1">
      <alignment horizontal="center" vertical="center" shrinkToFit="1"/>
    </xf>
    <xf numFmtId="0" fontId="13" fillId="0" borderId="1" xfId="0" applyFont="1" applyBorder="1">
      <alignment vertical="center"/>
    </xf>
    <xf numFmtId="0" fontId="9" fillId="0" borderId="1" xfId="0" applyFont="1" applyFill="1" applyBorder="1" applyAlignment="1">
      <alignment horizontal="center" vertical="center"/>
    </xf>
    <xf numFmtId="0" fontId="42" fillId="0" borderId="2" xfId="0" applyFont="1" applyFill="1" applyBorder="1" applyAlignment="1">
      <alignment horizontal="center" vertical="center"/>
    </xf>
    <xf numFmtId="0" fontId="74" fillId="0" borderId="0" xfId="0" applyFont="1">
      <alignment vertical="center"/>
    </xf>
    <xf numFmtId="49" fontId="53" fillId="26" borderId="2" xfId="0" applyNumberFormat="1" applyFont="1" applyFill="1" applyBorder="1" applyAlignment="1">
      <alignment horizontal="center" vertical="center" shrinkToFit="1"/>
    </xf>
    <xf numFmtId="177" fontId="57" fillId="26" borderId="46" xfId="0" applyNumberFormat="1" applyFont="1" applyFill="1" applyBorder="1" applyAlignment="1">
      <alignment horizontal="center" vertical="center" shrinkToFit="1"/>
    </xf>
    <xf numFmtId="0" fontId="9" fillId="0" borderId="0" xfId="0" applyFont="1" applyFill="1" applyBorder="1" applyAlignment="1" applyProtection="1">
      <alignment horizontal="left" vertical="center"/>
      <protection hidden="1"/>
    </xf>
    <xf numFmtId="0" fontId="75" fillId="0" borderId="1" xfId="0" applyFont="1" applyFill="1" applyBorder="1" applyAlignment="1">
      <alignment horizontal="left" vertical="center" shrinkToFit="1"/>
    </xf>
    <xf numFmtId="0" fontId="75" fillId="0" borderId="1" xfId="0" applyFont="1" applyFill="1" applyBorder="1" applyAlignment="1">
      <alignment horizontal="center" vertical="center" shrinkToFit="1"/>
    </xf>
    <xf numFmtId="0" fontId="75" fillId="0" borderId="1" xfId="0" applyFont="1" applyFill="1" applyBorder="1" applyAlignment="1">
      <alignment horizontal="center" vertical="center"/>
    </xf>
    <xf numFmtId="0" fontId="76" fillId="0" borderId="0" xfId="0" applyFont="1" applyFill="1" applyBorder="1" applyAlignment="1">
      <alignment horizontal="left" vertical="center" shrinkToFit="1"/>
    </xf>
    <xf numFmtId="179" fontId="76" fillId="0" borderId="0" xfId="0" applyNumberFormat="1" applyFont="1" applyFill="1" applyBorder="1" applyAlignment="1" applyProtection="1">
      <alignment horizontal="left"/>
      <protection hidden="1"/>
    </xf>
    <xf numFmtId="176" fontId="9" fillId="0" borderId="1" xfId="0" applyNumberFormat="1" applyFont="1" applyBorder="1" applyAlignment="1">
      <alignment horizontal="center" vertical="center" shrinkToFit="1"/>
    </xf>
    <xf numFmtId="0" fontId="77" fillId="0" borderId="0" xfId="0" applyFont="1">
      <alignment vertical="center"/>
    </xf>
    <xf numFmtId="0" fontId="78" fillId="0" borderId="0" xfId="0" applyFont="1">
      <alignment vertical="center"/>
    </xf>
    <xf numFmtId="0" fontId="75" fillId="0" borderId="0" xfId="0" applyFont="1">
      <alignment vertical="center"/>
    </xf>
    <xf numFmtId="0" fontId="79" fillId="0" borderId="0" xfId="0" applyFont="1">
      <alignment vertical="center"/>
    </xf>
    <xf numFmtId="0" fontId="80" fillId="0" borderId="1" xfId="0" applyFont="1" applyFill="1" applyBorder="1" applyAlignment="1">
      <alignment horizontal="center" vertical="center" shrinkToFit="1"/>
    </xf>
    <xf numFmtId="0" fontId="80" fillId="0" borderId="2" xfId="0" applyFont="1" applyFill="1" applyBorder="1" applyAlignment="1">
      <alignment horizontal="center" vertical="center" shrinkToFit="1"/>
    </xf>
    <xf numFmtId="0" fontId="55" fillId="0" borderId="2" xfId="24" applyFont="1" applyFill="1" applyBorder="1" applyAlignment="1">
      <alignment horizontal="center" vertical="center" shrinkToFit="1"/>
    </xf>
    <xf numFmtId="0" fontId="48" fillId="0" borderId="2" xfId="24" applyFont="1" applyFill="1" applyBorder="1" applyAlignment="1">
      <alignment horizontal="center" vertical="center" shrinkToFit="1"/>
    </xf>
    <xf numFmtId="183" fontId="57" fillId="26" borderId="31" xfId="24" applyNumberFormat="1" applyFont="1" applyFill="1" applyBorder="1" applyAlignment="1">
      <alignment horizontal="center" vertical="center" shrinkToFit="1"/>
    </xf>
    <xf numFmtId="0" fontId="54" fillId="0" borderId="2" xfId="0" applyFont="1" applyFill="1" applyBorder="1" applyAlignment="1">
      <alignment horizontal="center" vertical="center" shrinkToFit="1"/>
    </xf>
    <xf numFmtId="0" fontId="55" fillId="0" borderId="41" xfId="0" applyFont="1" applyFill="1" applyBorder="1" applyAlignment="1">
      <alignment horizontal="center" vertical="center" shrinkToFit="1"/>
    </xf>
    <xf numFmtId="176" fontId="13" fillId="0" borderId="1" xfId="0" applyNumberFormat="1" applyFont="1" applyFill="1" applyBorder="1" applyAlignment="1">
      <alignment horizontal="center" vertical="center" shrinkToFit="1"/>
    </xf>
    <xf numFmtId="0" fontId="75" fillId="0" borderId="2" xfId="0" applyFont="1" applyFill="1" applyBorder="1" applyAlignment="1">
      <alignment horizontal="left" vertical="center" shrinkToFit="1"/>
    </xf>
    <xf numFmtId="0" fontId="75" fillId="0" borderId="2" xfId="0" applyFont="1" applyFill="1" applyBorder="1" applyAlignment="1">
      <alignment horizontal="center" vertical="center" shrinkToFit="1"/>
    </xf>
    <xf numFmtId="0" fontId="75" fillId="0" borderId="2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left" shrinkToFit="1"/>
    </xf>
    <xf numFmtId="0" fontId="9" fillId="0" borderId="1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182" fontId="61" fillId="0" borderId="11" xfId="0" applyNumberFormat="1" applyFont="1" applyFill="1" applyBorder="1" applyAlignment="1">
      <alignment horizontal="center" vertical="center" wrapText="1"/>
    </xf>
    <xf numFmtId="182" fontId="61" fillId="0" borderId="2" xfId="0" applyNumberFormat="1" applyFont="1" applyBorder="1" applyAlignment="1">
      <alignment horizontal="center" vertical="top" wrapText="1"/>
    </xf>
    <xf numFmtId="0" fontId="9" fillId="0" borderId="3" xfId="0" applyFont="1" applyFill="1" applyBorder="1" applyAlignment="1">
      <alignment horizontal="left" vertical="center" shrinkToFit="1"/>
    </xf>
    <xf numFmtId="0" fontId="9" fillId="0" borderId="3" xfId="0" applyFont="1" applyFill="1" applyBorder="1" applyAlignment="1">
      <alignment horizontal="center" vertical="center" shrinkToFit="1"/>
    </xf>
    <xf numFmtId="184" fontId="61" fillId="0" borderId="1" xfId="0" applyNumberFormat="1" applyFont="1" applyFill="1" applyBorder="1" applyAlignment="1">
      <alignment horizontal="center" vertical="center" wrapText="1"/>
    </xf>
    <xf numFmtId="0" fontId="75" fillId="0" borderId="3" xfId="0" applyFont="1" applyBorder="1" applyAlignment="1">
      <alignment horizontal="left" vertical="center" wrapText="1"/>
    </xf>
    <xf numFmtId="176" fontId="13" fillId="0" borderId="3" xfId="0" applyNumberFormat="1" applyFont="1" applyBorder="1" applyAlignment="1">
      <alignment horizontal="center" vertical="center" shrinkToFit="1"/>
    </xf>
    <xf numFmtId="0" fontId="81" fillId="0" borderId="3" xfId="0" applyFont="1" applyFill="1" applyBorder="1" applyAlignment="1">
      <alignment horizontal="center" vertical="center" shrinkToFit="1"/>
    </xf>
    <xf numFmtId="0" fontId="76" fillId="0" borderId="0" xfId="0" applyFont="1" applyFill="1" applyBorder="1" applyAlignment="1">
      <alignment horizontal="left" wrapText="1"/>
    </xf>
    <xf numFmtId="0" fontId="53" fillId="0" borderId="11" xfId="0" applyFont="1" applyFill="1" applyBorder="1" applyAlignment="1">
      <alignment horizontal="center" vertical="center" shrinkToFit="1"/>
    </xf>
    <xf numFmtId="0" fontId="84" fillId="0" borderId="0" xfId="0" applyFont="1">
      <alignment vertical="center"/>
    </xf>
    <xf numFmtId="0" fontId="85" fillId="0" borderId="0" xfId="0" applyFont="1">
      <alignment vertical="center"/>
    </xf>
    <xf numFmtId="0" fontId="86" fillId="0" borderId="0" xfId="0" applyFont="1">
      <alignment vertical="center"/>
    </xf>
    <xf numFmtId="0" fontId="87" fillId="0" borderId="0" xfId="0" applyFont="1">
      <alignment vertical="center"/>
    </xf>
    <xf numFmtId="49" fontId="53" fillId="26" borderId="3" xfId="0" applyNumberFormat="1" applyFont="1" applyFill="1" applyBorder="1" applyAlignment="1">
      <alignment horizontal="center" vertical="center" shrinkToFit="1"/>
    </xf>
    <xf numFmtId="0" fontId="55" fillId="0" borderId="3" xfId="0" applyFont="1" applyFill="1" applyBorder="1" applyAlignment="1">
      <alignment horizontal="center" vertical="center" shrinkToFit="1"/>
    </xf>
    <xf numFmtId="177" fontId="57" fillId="26" borderId="47" xfId="0" applyNumberFormat="1" applyFont="1" applyFill="1" applyBorder="1" applyAlignment="1">
      <alignment horizontal="center" vertical="center" shrinkToFit="1"/>
    </xf>
    <xf numFmtId="49" fontId="53" fillId="26" borderId="42" xfId="0" applyNumberFormat="1" applyFont="1" applyFill="1" applyBorder="1" applyAlignment="1">
      <alignment horizontal="center" vertical="center" shrinkToFit="1"/>
    </xf>
    <xf numFmtId="0" fontId="88" fillId="0" borderId="2" xfId="0" applyFont="1" applyFill="1" applyBorder="1" applyAlignment="1">
      <alignment horizontal="center" vertical="center" shrinkToFit="1"/>
    </xf>
    <xf numFmtId="0" fontId="53" fillId="0" borderId="41" xfId="0" applyFont="1" applyFill="1" applyBorder="1" applyAlignment="1">
      <alignment horizontal="center" vertical="center" shrinkToFit="1"/>
    </xf>
    <xf numFmtId="0" fontId="88" fillId="0" borderId="35" xfId="0" applyFont="1" applyFill="1" applyBorder="1" applyAlignment="1">
      <alignment horizontal="center" vertical="center" shrinkToFit="1"/>
    </xf>
    <xf numFmtId="0" fontId="53" fillId="0" borderId="1" xfId="24" applyFont="1" applyFill="1" applyBorder="1" applyAlignment="1">
      <alignment horizontal="center" vertical="center" shrinkToFit="1"/>
    </xf>
    <xf numFmtId="0" fontId="55" fillId="0" borderId="41" xfId="24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shrinkToFit="1"/>
    </xf>
    <xf numFmtId="0" fontId="9" fillId="0" borderId="1" xfId="0" applyFont="1" applyFill="1" applyBorder="1" applyAlignment="1">
      <alignment horizontal="center" vertical="center"/>
    </xf>
    <xf numFmtId="0" fontId="75" fillId="0" borderId="1" xfId="0" applyFont="1" applyFill="1" applyBorder="1" applyAlignment="1">
      <alignment horizontal="left" vertical="center"/>
    </xf>
    <xf numFmtId="176" fontId="9" fillId="0" borderId="1" xfId="0" applyNumberFormat="1" applyFont="1" applyFill="1" applyBorder="1" applyAlignment="1">
      <alignment horizontal="center" vertical="center" shrinkToFit="1"/>
    </xf>
    <xf numFmtId="182" fontId="61" fillId="0" borderId="2" xfId="0" applyNumberFormat="1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top" wrapText="1"/>
    </xf>
    <xf numFmtId="184" fontId="61" fillId="0" borderId="2" xfId="0" applyNumberFormat="1" applyFont="1" applyBorder="1" applyAlignment="1">
      <alignment horizontal="center" vertical="center" wrapText="1"/>
    </xf>
    <xf numFmtId="0" fontId="81" fillId="0" borderId="1" xfId="0" applyFont="1" applyFill="1" applyBorder="1" applyAlignment="1">
      <alignment horizontal="left" vertical="center" shrinkToFit="1"/>
    </xf>
    <xf numFmtId="0" fontId="81" fillId="0" borderId="1" xfId="0" applyFont="1" applyFill="1" applyBorder="1" applyAlignment="1">
      <alignment horizontal="center" vertical="center"/>
    </xf>
    <xf numFmtId="0" fontId="3" fillId="0" borderId="0" xfId="0" applyFont="1" applyFill="1" applyBorder="1" applyAlignment="1" applyProtection="1">
      <alignment horizontal="left" vertical="center"/>
      <protection hidden="1"/>
    </xf>
    <xf numFmtId="0" fontId="9" fillId="0" borderId="0" xfId="0" applyFont="1" applyFill="1" applyBorder="1" applyAlignment="1" applyProtection="1">
      <alignment horizontal="left" vertical="center"/>
      <protection hidden="1"/>
    </xf>
    <xf numFmtId="0" fontId="9" fillId="0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vertical="center"/>
    </xf>
    <xf numFmtId="0" fontId="13" fillId="0" borderId="1" xfId="0" applyFont="1" applyFill="1" applyBorder="1">
      <alignment vertical="center"/>
    </xf>
    <xf numFmtId="0" fontId="9" fillId="0" borderId="1" xfId="0" applyFont="1" applyFill="1" applyBorder="1" applyAlignment="1">
      <alignment horizontal="center" vertical="center"/>
    </xf>
    <xf numFmtId="0" fontId="90" fillId="0" borderId="0" xfId="0" applyFont="1">
      <alignment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49" fontId="53" fillId="26" borderId="34" xfId="24" applyNumberFormat="1" applyFont="1" applyFill="1" applyBorder="1" applyAlignment="1">
      <alignment horizontal="center" vertical="center" shrinkToFit="1"/>
    </xf>
    <xf numFmtId="49" fontId="53" fillId="26" borderId="42" xfId="24" applyNumberFormat="1" applyFont="1" applyFill="1" applyBorder="1" applyAlignment="1">
      <alignment horizontal="center" vertical="center" shrinkToFit="1"/>
    </xf>
    <xf numFmtId="0" fontId="13" fillId="0" borderId="1" xfId="0" applyFont="1" applyBorder="1" applyAlignment="1">
      <alignment vertical="center"/>
    </xf>
    <xf numFmtId="0" fontId="91" fillId="0" borderId="1" xfId="0" applyFont="1" applyFill="1" applyBorder="1" applyAlignment="1">
      <alignment horizontal="center" vertical="center"/>
    </xf>
    <xf numFmtId="0" fontId="77" fillId="0" borderId="1" xfId="0" applyFont="1" applyFill="1" applyBorder="1" applyAlignment="1">
      <alignment horizontal="center" vertical="center" shrinkToFit="1"/>
    </xf>
    <xf numFmtId="0" fontId="13" fillId="0" borderId="1" xfId="0" applyFont="1" applyBorder="1" applyAlignment="1">
      <alignment shrinkToFit="1"/>
    </xf>
    <xf numFmtId="0" fontId="91" fillId="0" borderId="1" xfId="0" applyFont="1" applyFill="1" applyBorder="1" applyAlignment="1">
      <alignment horizontal="center" vertical="center" shrinkToFit="1"/>
    </xf>
    <xf numFmtId="0" fontId="36" fillId="0" borderId="0" xfId="0" applyFont="1" applyBorder="1" applyAlignment="1">
      <alignment vertical="center"/>
    </xf>
    <xf numFmtId="0" fontId="9" fillId="0" borderId="2" xfId="0" applyFont="1" applyFill="1" applyBorder="1" applyAlignment="1">
      <alignment horizontal="left" vertical="center" shrinkToFit="1"/>
    </xf>
    <xf numFmtId="176" fontId="92" fillId="26" borderId="43" xfId="24" applyNumberFormat="1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/>
    </xf>
    <xf numFmtId="0" fontId="3" fillId="0" borderId="0" xfId="0" applyFont="1" applyFill="1" applyBorder="1" applyAlignment="1" applyProtection="1">
      <alignment horizontal="left" vertical="center"/>
      <protection hidden="1"/>
    </xf>
    <xf numFmtId="14" fontId="61" fillId="0" borderId="1" xfId="0" applyNumberFormat="1" applyFont="1" applyBorder="1" applyAlignment="1">
      <alignment horizontal="center" vertical="center" shrinkToFit="1"/>
    </xf>
    <xf numFmtId="14" fontId="61" fillId="0" borderId="1" xfId="0" applyNumberFormat="1" applyFont="1" applyFill="1" applyBorder="1" applyAlignment="1">
      <alignment horizontal="center" vertical="center" shrinkToFit="1"/>
    </xf>
    <xf numFmtId="14" fontId="63" fillId="0" borderId="1" xfId="0" applyNumberFormat="1" applyFont="1" applyBorder="1" applyAlignment="1">
      <alignment horizontal="center" vertical="center" shrinkToFit="1"/>
    </xf>
    <xf numFmtId="14" fontId="63" fillId="0" borderId="1" xfId="0" applyNumberFormat="1" applyFont="1" applyFill="1" applyBorder="1" applyAlignment="1">
      <alignment horizontal="center" vertical="center" shrinkToFit="1"/>
    </xf>
    <xf numFmtId="0" fontId="43" fillId="0" borderId="1" xfId="0" applyFont="1" applyFill="1" applyBorder="1" applyAlignment="1">
      <alignment horizontal="left" vertical="top" wrapText="1"/>
    </xf>
    <xf numFmtId="0" fontId="9" fillId="0" borderId="22" xfId="0" applyFont="1" applyFill="1" applyBorder="1" applyAlignment="1">
      <alignment horizontal="center" vertical="top" wrapText="1"/>
    </xf>
    <xf numFmtId="177" fontId="9" fillId="0" borderId="1" xfId="0" applyNumberFormat="1" applyFont="1" applyFill="1" applyBorder="1" applyAlignment="1">
      <alignment horizontal="center" vertical="center" shrinkToFit="1"/>
    </xf>
    <xf numFmtId="49" fontId="9" fillId="0" borderId="2" xfId="0" applyNumberFormat="1" applyFont="1" applyFill="1" applyBorder="1" applyAlignment="1">
      <alignment horizontal="left" vertical="center"/>
    </xf>
    <xf numFmtId="0" fontId="9" fillId="0" borderId="2" xfId="0" applyNumberFormat="1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left" vertical="center" shrinkToFit="1"/>
    </xf>
    <xf numFmtId="0" fontId="93" fillId="0" borderId="0" xfId="0" applyFont="1">
      <alignment vertical="center"/>
    </xf>
    <xf numFmtId="184" fontId="13" fillId="0" borderId="1" xfId="0" applyNumberFormat="1" applyFont="1" applyBorder="1" applyAlignment="1">
      <alignment horizontal="center" vertical="center" shrinkToFit="1"/>
    </xf>
    <xf numFmtId="0" fontId="9" fillId="0" borderId="29" xfId="0" applyFont="1" applyFill="1" applyBorder="1" applyAlignment="1">
      <alignment horizontal="left" vertical="center" shrinkToFit="1"/>
    </xf>
    <xf numFmtId="0" fontId="9" fillId="0" borderId="48" xfId="0" applyFont="1" applyFill="1" applyBorder="1" applyAlignment="1">
      <alignment horizontal="center" vertical="center"/>
    </xf>
    <xf numFmtId="0" fontId="13" fillId="0" borderId="32" xfId="0" applyFont="1" applyFill="1" applyBorder="1">
      <alignment vertical="center"/>
    </xf>
    <xf numFmtId="176" fontId="13" fillId="0" borderId="39" xfId="0" applyNumberFormat="1" applyFont="1" applyBorder="1" applyAlignment="1">
      <alignment horizontal="center" vertical="center" shrinkToFit="1"/>
    </xf>
    <xf numFmtId="0" fontId="9" fillId="0" borderId="32" xfId="0" applyFont="1" applyBorder="1" applyAlignment="1">
      <alignment horizontal="left" vertical="top" wrapText="1"/>
    </xf>
    <xf numFmtId="0" fontId="9" fillId="0" borderId="49" xfId="0" applyFont="1" applyFill="1" applyBorder="1" applyAlignment="1">
      <alignment horizontal="left" vertical="center" shrinkToFit="1"/>
    </xf>
    <xf numFmtId="0" fontId="9" fillId="0" borderId="35" xfId="0" applyFont="1" applyFill="1" applyBorder="1" applyAlignment="1">
      <alignment horizontal="center" vertical="center" shrinkToFit="1"/>
    </xf>
    <xf numFmtId="0" fontId="9" fillId="0" borderId="50" xfId="0" applyFont="1" applyFill="1" applyBorder="1" applyAlignment="1">
      <alignment horizontal="center" vertical="center"/>
    </xf>
    <xf numFmtId="0" fontId="0" fillId="0" borderId="2" xfId="0" applyBorder="1">
      <alignment vertical="center"/>
    </xf>
    <xf numFmtId="0" fontId="94" fillId="0" borderId="2" xfId="0" applyFont="1" applyBorder="1">
      <alignment vertical="center"/>
    </xf>
    <xf numFmtId="182" fontId="95" fillId="0" borderId="1" xfId="0" applyNumberFormat="1" applyFont="1" applyBorder="1" applyAlignment="1">
      <alignment horizontal="center" vertical="center" wrapText="1"/>
    </xf>
    <xf numFmtId="184" fontId="95" fillId="0" borderId="1" xfId="0" applyNumberFormat="1" applyFont="1" applyBorder="1" applyAlignment="1">
      <alignment horizontal="center" vertical="center" wrapText="1"/>
    </xf>
    <xf numFmtId="182" fontId="63" fillId="0" borderId="8" xfId="0" applyNumberFormat="1" applyFont="1" applyFill="1" applyBorder="1" applyAlignment="1">
      <alignment horizontal="center" vertical="top" wrapText="1"/>
    </xf>
    <xf numFmtId="182" fontId="63" fillId="0" borderId="1" xfId="0" applyNumberFormat="1" applyFont="1" applyBorder="1" applyAlignment="1">
      <alignment horizontal="center" vertical="center" wrapText="1"/>
    </xf>
    <xf numFmtId="184" fontId="63" fillId="0" borderId="1" xfId="0" applyNumberFormat="1" applyFont="1" applyBorder="1" applyAlignment="1">
      <alignment horizontal="center" vertical="center" wrapText="1"/>
    </xf>
    <xf numFmtId="182" fontId="63" fillId="0" borderId="22" xfId="0" applyNumberFormat="1" applyFont="1" applyFill="1" applyBorder="1" applyAlignment="1">
      <alignment horizontal="center" vertical="top" wrapText="1"/>
    </xf>
    <xf numFmtId="184" fontId="9" fillId="0" borderId="1" xfId="0" applyNumberFormat="1" applyFont="1" applyFill="1" applyBorder="1" applyAlignment="1">
      <alignment horizontal="center" vertical="center" shrinkToFit="1"/>
    </xf>
    <xf numFmtId="0" fontId="41" fillId="0" borderId="1" xfId="0" applyFont="1" applyBorder="1" applyAlignment="1">
      <alignment shrinkToFit="1"/>
    </xf>
    <xf numFmtId="0" fontId="9" fillId="0" borderId="1" xfId="0" applyFont="1" applyBorder="1" applyAlignment="1">
      <alignment horizontal="center" shrinkToFit="1"/>
    </xf>
    <xf numFmtId="0" fontId="41" fillId="0" borderId="1" xfId="0" applyFont="1" applyBorder="1" applyAlignment="1">
      <alignment horizontal="center" shrinkToFit="1"/>
    </xf>
    <xf numFmtId="0" fontId="9" fillId="0" borderId="1" xfId="0" applyFont="1" applyFill="1" applyBorder="1" applyAlignment="1">
      <alignment horizontal="center" vertical="center"/>
    </xf>
    <xf numFmtId="0" fontId="63" fillId="0" borderId="0" xfId="0" applyFont="1" applyFill="1">
      <alignment vertical="center"/>
    </xf>
    <xf numFmtId="0" fontId="62" fillId="0" borderId="3" xfId="0" applyFont="1" applyFill="1" applyBorder="1" applyAlignment="1">
      <alignment horizontal="center" vertical="center" shrinkToFit="1"/>
    </xf>
    <xf numFmtId="0" fontId="62" fillId="0" borderId="1" xfId="0" applyFont="1" applyFill="1" applyBorder="1" applyAlignment="1">
      <alignment horizontal="center" vertical="center" shrinkToFit="1"/>
    </xf>
    <xf numFmtId="182" fontId="61" fillId="0" borderId="23" xfId="0" applyNumberFormat="1" applyFont="1" applyFill="1" applyBorder="1" applyAlignment="1">
      <alignment horizontal="center" vertical="top" wrapText="1"/>
    </xf>
    <xf numFmtId="0" fontId="66" fillId="0" borderId="1" xfId="0" applyFont="1" applyFill="1" applyBorder="1">
      <alignment vertical="center"/>
    </xf>
    <xf numFmtId="0" fontId="66" fillId="0" borderId="0" xfId="0" applyFont="1" applyFill="1" applyBorder="1">
      <alignment vertical="center"/>
    </xf>
    <xf numFmtId="0" fontId="66" fillId="0" borderId="0" xfId="0" applyFont="1" applyFill="1">
      <alignment vertical="center"/>
    </xf>
    <xf numFmtId="176" fontId="18" fillId="0" borderId="1" xfId="0" applyNumberFormat="1" applyFont="1" applyBorder="1" applyAlignment="1">
      <alignment horizontal="center" vertical="center" shrinkToFit="1"/>
    </xf>
    <xf numFmtId="0" fontId="18" fillId="0" borderId="2" xfId="0" applyFont="1" applyFill="1" applyBorder="1" applyAlignment="1">
      <alignment horizontal="center" vertical="center" shrinkToFit="1"/>
    </xf>
    <xf numFmtId="0" fontId="36" fillId="0" borderId="0" xfId="0" applyFont="1" applyFill="1" applyBorder="1" applyAlignment="1">
      <alignment horizontal="left" vertical="center"/>
    </xf>
    <xf numFmtId="0" fontId="15" fillId="0" borderId="0" xfId="0" applyFont="1" applyFill="1" applyAlignment="1">
      <alignment horizontal="center" vertical="center"/>
    </xf>
    <xf numFmtId="0" fontId="18" fillId="0" borderId="1" xfId="0" applyFont="1" applyFill="1" applyBorder="1" applyAlignment="1">
      <alignment horizontal="left" vertical="center" shrinkToFit="1"/>
    </xf>
    <xf numFmtId="0" fontId="0" fillId="0" borderId="40" xfId="0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6" fillId="0" borderId="3" xfId="0" applyFont="1" applyFill="1" applyBorder="1" applyAlignment="1">
      <alignment horizontal="center" vertical="center" shrinkToFit="1"/>
    </xf>
    <xf numFmtId="0" fontId="0" fillId="0" borderId="30" xfId="0" applyBorder="1" applyAlignment="1">
      <alignment horizontal="center" vertical="center" shrinkToFit="1"/>
    </xf>
    <xf numFmtId="0" fontId="53" fillId="0" borderId="0" xfId="0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left"/>
    </xf>
    <xf numFmtId="0" fontId="9" fillId="0" borderId="29" xfId="0" applyFont="1" applyFill="1" applyBorder="1" applyAlignment="1">
      <alignment horizontal="left" vertical="top" wrapText="1"/>
    </xf>
    <xf numFmtId="176" fontId="9" fillId="0" borderId="30" xfId="0" applyNumberFormat="1" applyFont="1" applyBorder="1" applyAlignment="1">
      <alignment horizontal="center" vertical="center" shrinkToFit="1"/>
    </xf>
    <xf numFmtId="0" fontId="9" fillId="0" borderId="48" xfId="0" applyFont="1" applyFill="1" applyBorder="1" applyAlignment="1">
      <alignment horizontal="center" vertical="center" shrinkToFit="1"/>
    </xf>
    <xf numFmtId="0" fontId="9" fillId="0" borderId="32" xfId="0" applyFont="1" applyFill="1" applyBorder="1" applyAlignment="1">
      <alignment horizontal="left" vertical="top" wrapText="1"/>
    </xf>
    <xf numFmtId="0" fontId="9" fillId="0" borderId="39" xfId="0" applyNumberFormat="1" applyFont="1" applyFill="1" applyBorder="1" applyAlignment="1">
      <alignment horizontal="center" vertical="center" shrinkToFit="1"/>
    </xf>
    <xf numFmtId="0" fontId="9" fillId="0" borderId="39" xfId="0" applyFont="1" applyFill="1" applyBorder="1" applyAlignment="1">
      <alignment horizontal="center" vertical="center"/>
    </xf>
    <xf numFmtId="0" fontId="9" fillId="0" borderId="32" xfId="0" applyFont="1" applyBorder="1" applyAlignment="1">
      <alignment horizontal="left" vertical="center" wrapText="1"/>
    </xf>
    <xf numFmtId="176" fontId="9" fillId="0" borderId="35" xfId="0" applyNumberFormat="1" applyFont="1" applyBorder="1" applyAlignment="1">
      <alignment horizontal="center" vertical="center" shrinkToFit="1"/>
    </xf>
    <xf numFmtId="0" fontId="9" fillId="0" borderId="32" xfId="0" applyFont="1" applyBorder="1" applyAlignment="1">
      <alignment vertical="center"/>
    </xf>
    <xf numFmtId="0" fontId="9" fillId="0" borderId="32" xfId="0" applyFont="1" applyFill="1" applyBorder="1" applyAlignment="1">
      <alignment horizontal="left" vertical="center" shrinkToFit="1"/>
    </xf>
    <xf numFmtId="178" fontId="97" fillId="0" borderId="1" xfId="0" applyNumberFormat="1" applyFont="1" applyFill="1" applyBorder="1" applyAlignment="1" applyProtection="1">
      <alignment horizontal="left"/>
      <protection hidden="1"/>
    </xf>
    <xf numFmtId="180" fontId="97" fillId="0" borderId="1" xfId="0" applyNumberFormat="1" applyFont="1" applyFill="1" applyBorder="1" applyAlignment="1">
      <alignment horizontal="center"/>
    </xf>
    <xf numFmtId="180" fontId="97" fillId="0" borderId="1" xfId="0" applyNumberFormat="1" applyFont="1" applyFill="1" applyBorder="1" applyAlignment="1" applyProtection="1">
      <alignment horizontal="center"/>
      <protection hidden="1"/>
    </xf>
    <xf numFmtId="182" fontId="98" fillId="0" borderId="22" xfId="0" applyNumberFormat="1" applyFont="1" applyFill="1" applyBorder="1" applyAlignment="1">
      <alignment horizontal="center" vertical="top" wrapText="1"/>
    </xf>
    <xf numFmtId="182" fontId="98" fillId="0" borderId="1" xfId="0" applyNumberFormat="1" applyFont="1" applyFill="1" applyBorder="1" applyAlignment="1">
      <alignment horizontal="center" vertical="center" shrinkToFit="1"/>
    </xf>
    <xf numFmtId="0" fontId="97" fillId="0" borderId="1" xfId="0" applyFont="1" applyFill="1" applyBorder="1" applyAlignment="1">
      <alignment horizontal="left" vertical="center"/>
    </xf>
    <xf numFmtId="0" fontId="97" fillId="0" borderId="1" xfId="0" applyFont="1" applyFill="1" applyBorder="1" applyAlignment="1">
      <alignment horizontal="center" vertical="center"/>
    </xf>
    <xf numFmtId="182" fontId="98" fillId="0" borderId="2" xfId="0" applyNumberFormat="1" applyFont="1" applyFill="1" applyBorder="1" applyAlignment="1">
      <alignment horizontal="center" vertical="center" shrinkToFit="1"/>
    </xf>
    <xf numFmtId="178" fontId="97" fillId="0" borderId="1" xfId="0" applyNumberFormat="1" applyFont="1" applyFill="1" applyBorder="1" applyAlignment="1" applyProtection="1">
      <alignment horizontal="center"/>
      <protection hidden="1"/>
    </xf>
    <xf numFmtId="0" fontId="97" fillId="0" borderId="1" xfId="0" applyFont="1" applyBorder="1" applyAlignment="1">
      <alignment horizontal="left" vertical="top" wrapText="1"/>
    </xf>
    <xf numFmtId="176" fontId="97" fillId="0" borderId="1" xfId="0" applyNumberFormat="1" applyFont="1" applyBorder="1" applyAlignment="1">
      <alignment horizontal="center" vertical="center" shrinkToFit="1"/>
    </xf>
    <xf numFmtId="0" fontId="97" fillId="0" borderId="1" xfId="0" applyNumberFormat="1" applyFont="1" applyFill="1" applyBorder="1" applyAlignment="1">
      <alignment horizontal="center" vertical="center" shrinkToFit="1"/>
    </xf>
    <xf numFmtId="182" fontId="98" fillId="0" borderId="1" xfId="0" applyNumberFormat="1" applyFont="1" applyBorder="1" applyAlignment="1">
      <alignment horizontal="center" vertical="center" wrapText="1"/>
    </xf>
    <xf numFmtId="182" fontId="98" fillId="0" borderId="2" xfId="0" applyNumberFormat="1" applyFont="1" applyFill="1" applyBorder="1" applyAlignment="1">
      <alignment horizontal="center" vertical="top" wrapText="1"/>
    </xf>
    <xf numFmtId="184" fontId="98" fillId="0" borderId="22" xfId="0" applyNumberFormat="1" applyFont="1" applyBorder="1" applyAlignment="1">
      <alignment horizontal="center" vertical="center" wrapText="1"/>
    </xf>
    <xf numFmtId="0" fontId="97" fillId="0" borderId="1" xfId="0" applyFont="1" applyFill="1" applyBorder="1" applyAlignment="1">
      <alignment horizontal="left" vertical="top" wrapText="1"/>
    </xf>
    <xf numFmtId="49" fontId="97" fillId="0" borderId="1" xfId="0" applyNumberFormat="1" applyFont="1" applyFill="1" applyBorder="1" applyAlignment="1">
      <alignment vertical="center" shrinkToFit="1"/>
    </xf>
    <xf numFmtId="0" fontId="97" fillId="0" borderId="1" xfId="0" applyFont="1" applyFill="1" applyBorder="1" applyAlignment="1">
      <alignment horizontal="center" vertical="top" wrapText="1"/>
    </xf>
    <xf numFmtId="0" fontId="97" fillId="0" borderId="1" xfId="0" applyFont="1" applyFill="1" applyBorder="1" applyAlignment="1">
      <alignment horizontal="left" wrapText="1"/>
    </xf>
    <xf numFmtId="0" fontId="97" fillId="0" borderId="1" xfId="0" applyFont="1" applyBorder="1" applyAlignment="1">
      <alignment horizontal="center" vertical="center"/>
    </xf>
    <xf numFmtId="179" fontId="97" fillId="0" borderId="1" xfId="0" applyNumberFormat="1" applyFont="1" applyFill="1" applyBorder="1" applyAlignment="1" applyProtection="1">
      <protection hidden="1"/>
    </xf>
    <xf numFmtId="182" fontId="98" fillId="0" borderId="22" xfId="0" applyNumberFormat="1" applyFont="1" applyFill="1" applyBorder="1" applyAlignment="1">
      <alignment horizontal="center" vertical="center" shrinkToFit="1"/>
    </xf>
    <xf numFmtId="0" fontId="97" fillId="0" borderId="1" xfId="3" applyFont="1" applyFill="1" applyBorder="1" applyAlignment="1">
      <alignment horizontal="left" vertical="center" shrinkToFit="1"/>
    </xf>
    <xf numFmtId="0" fontId="97" fillId="0" borderId="1" xfId="3" applyFont="1" applyFill="1" applyBorder="1" applyAlignment="1">
      <alignment horizontal="center" vertical="center"/>
    </xf>
    <xf numFmtId="0" fontId="97" fillId="0" borderId="1" xfId="3" applyFont="1" applyFill="1" applyBorder="1" applyAlignment="1">
      <alignment horizontal="center" vertical="center" shrinkToFit="1"/>
    </xf>
    <xf numFmtId="180" fontId="97" fillId="0" borderId="1" xfId="0" applyNumberFormat="1" applyFont="1" applyFill="1" applyBorder="1" applyAlignment="1">
      <alignment horizontal="center" vertical="center"/>
    </xf>
    <xf numFmtId="182" fontId="98" fillId="26" borderId="1" xfId="0" applyNumberFormat="1" applyFont="1" applyFill="1" applyBorder="1" applyAlignment="1">
      <alignment horizontal="center" vertical="center" wrapText="1"/>
    </xf>
    <xf numFmtId="0" fontId="97" fillId="0" borderId="1" xfId="0" applyFont="1" applyBorder="1" applyAlignment="1">
      <alignment horizontal="center" vertical="center" wrapText="1"/>
    </xf>
    <xf numFmtId="182" fontId="98" fillId="26" borderId="22" xfId="0" applyNumberFormat="1" applyFont="1" applyFill="1" applyBorder="1" applyAlignment="1">
      <alignment horizontal="center" vertical="top" wrapText="1"/>
    </xf>
    <xf numFmtId="179" fontId="97" fillId="0" borderId="1" xfId="0" applyNumberFormat="1" applyFont="1" applyFill="1" applyBorder="1" applyAlignment="1" applyProtection="1">
      <alignment horizontal="left"/>
      <protection hidden="1"/>
    </xf>
    <xf numFmtId="180" fontId="97" fillId="0" borderId="1" xfId="0" applyNumberFormat="1" applyFont="1" applyFill="1" applyBorder="1" applyAlignment="1" applyProtection="1">
      <alignment horizontal="center" vertical="center"/>
      <protection hidden="1"/>
    </xf>
    <xf numFmtId="181" fontId="97" fillId="0" borderId="1" xfId="0" applyNumberFormat="1" applyFont="1" applyFill="1" applyBorder="1" applyAlignment="1" applyProtection="1">
      <alignment horizontal="center"/>
      <protection hidden="1"/>
    </xf>
    <xf numFmtId="0" fontId="97" fillId="0" borderId="1" xfId="0" applyFont="1" applyFill="1" applyBorder="1" applyAlignment="1">
      <alignment horizontal="center" vertical="center" shrinkToFit="1"/>
    </xf>
    <xf numFmtId="181" fontId="97" fillId="0" borderId="1" xfId="3" applyNumberFormat="1" applyFont="1" applyFill="1" applyBorder="1" applyAlignment="1">
      <alignment horizontal="center" vertical="center" shrinkToFit="1"/>
    </xf>
    <xf numFmtId="182" fontId="98" fillId="26" borderId="2" xfId="0" applyNumberFormat="1" applyFont="1" applyFill="1" applyBorder="1" applyAlignment="1">
      <alignment horizontal="center" vertical="center" wrapText="1"/>
    </xf>
    <xf numFmtId="0" fontId="97" fillId="0" borderId="1" xfId="0" applyFont="1" applyFill="1" applyBorder="1" applyAlignment="1">
      <alignment horizontal="left" vertical="center" shrinkToFit="1"/>
    </xf>
    <xf numFmtId="180" fontId="97" fillId="0" borderId="1" xfId="0" applyNumberFormat="1" applyFont="1" applyFill="1" applyBorder="1" applyAlignment="1">
      <alignment horizontal="center" vertical="center" shrinkToFit="1"/>
    </xf>
    <xf numFmtId="182" fontId="98" fillId="0" borderId="1" xfId="0" applyNumberFormat="1" applyFont="1" applyFill="1" applyBorder="1" applyAlignment="1">
      <alignment horizontal="center" vertical="top" wrapText="1"/>
    </xf>
    <xf numFmtId="179" fontId="97" fillId="0" borderId="1" xfId="0" applyNumberFormat="1" applyFont="1" applyFill="1" applyBorder="1" applyAlignment="1" applyProtection="1">
      <alignment horizontal="left" shrinkToFit="1"/>
      <protection hidden="1"/>
    </xf>
    <xf numFmtId="0" fontId="97" fillId="0" borderId="1" xfId="0" applyFont="1" applyBorder="1" applyAlignment="1">
      <alignment horizontal="center" vertical="top" wrapText="1"/>
    </xf>
    <xf numFmtId="0" fontId="97" fillId="0" borderId="1" xfId="0" applyFont="1" applyFill="1" applyBorder="1" applyAlignment="1">
      <alignment horizontal="left"/>
    </xf>
    <xf numFmtId="0" fontId="97" fillId="0" borderId="1" xfId="0" applyFont="1" applyFill="1" applyBorder="1" applyAlignment="1">
      <alignment horizontal="center"/>
    </xf>
    <xf numFmtId="182" fontId="98" fillId="0" borderId="1" xfId="0" applyNumberFormat="1" applyFont="1" applyFill="1" applyBorder="1" applyAlignment="1">
      <alignment horizontal="center" vertical="center" wrapText="1"/>
    </xf>
    <xf numFmtId="182" fontId="98" fillId="0" borderId="1" xfId="0" applyNumberFormat="1" applyFont="1" applyBorder="1" applyAlignment="1">
      <alignment horizontal="center" vertical="top" wrapText="1"/>
    </xf>
    <xf numFmtId="182" fontId="98" fillId="0" borderId="8" xfId="0" applyNumberFormat="1" applyFont="1" applyFill="1" applyBorder="1" applyAlignment="1">
      <alignment horizontal="center" vertical="top" wrapText="1"/>
    </xf>
    <xf numFmtId="182" fontId="98" fillId="0" borderId="23" xfId="0" applyNumberFormat="1" applyFont="1" applyBorder="1" applyAlignment="1">
      <alignment horizontal="center" vertical="top" wrapText="1"/>
    </xf>
    <xf numFmtId="0" fontId="97" fillId="0" borderId="22" xfId="0" applyFont="1" applyFill="1" applyBorder="1" applyAlignment="1">
      <alignment horizontal="center" vertical="center"/>
    </xf>
    <xf numFmtId="0" fontId="94" fillId="0" borderId="2" xfId="0" applyFont="1" applyFill="1" applyBorder="1" applyAlignment="1">
      <alignment horizontal="center" vertical="center"/>
    </xf>
    <xf numFmtId="0" fontId="96" fillId="0" borderId="1" xfId="0" applyFont="1" applyFill="1" applyBorder="1" applyAlignment="1">
      <alignment horizontal="center" vertical="center" shrinkToFit="1"/>
    </xf>
    <xf numFmtId="0" fontId="94" fillId="0" borderId="1" xfId="0" applyFont="1" applyFill="1" applyBorder="1" applyAlignment="1">
      <alignment horizontal="left" vertical="center" shrinkToFit="1"/>
    </xf>
    <xf numFmtId="182" fontId="102" fillId="0" borderId="1" xfId="0" applyNumberFormat="1" applyFont="1" applyFill="1" applyBorder="1" applyAlignment="1">
      <alignment horizontal="center" vertical="center" shrinkToFit="1"/>
    </xf>
    <xf numFmtId="182" fontId="102" fillId="0" borderId="1" xfId="0" applyNumberFormat="1" applyFont="1" applyBorder="1" applyAlignment="1">
      <alignment horizontal="center" vertical="center" wrapText="1"/>
    </xf>
    <xf numFmtId="0" fontId="9" fillId="27" borderId="1" xfId="0" applyFont="1" applyFill="1" applyBorder="1" applyAlignment="1">
      <alignment horizontal="left" vertical="top" wrapText="1"/>
    </xf>
    <xf numFmtId="49" fontId="9" fillId="27" borderId="1" xfId="0" applyNumberFormat="1" applyFont="1" applyFill="1" applyBorder="1" applyAlignment="1">
      <alignment vertical="center" shrinkToFit="1"/>
    </xf>
    <xf numFmtId="0" fontId="9" fillId="27" borderId="1" xfId="0" applyFont="1" applyFill="1" applyBorder="1" applyAlignment="1">
      <alignment horizontal="left" vertical="center" shrinkToFit="1"/>
    </xf>
    <xf numFmtId="182" fontId="67" fillId="0" borderId="23" xfId="0" applyNumberFormat="1" applyFont="1" applyFill="1" applyBorder="1" applyAlignment="1">
      <alignment horizontal="center" vertical="center" wrapText="1"/>
    </xf>
    <xf numFmtId="181" fontId="9" fillId="0" borderId="3" xfId="3" applyNumberFormat="1" applyFont="1" applyFill="1" applyBorder="1" applyAlignment="1">
      <alignment horizontal="center" vertical="center" shrinkToFit="1"/>
    </xf>
    <xf numFmtId="0" fontId="9" fillId="0" borderId="32" xfId="0" applyFont="1" applyFill="1" applyBorder="1" applyAlignment="1">
      <alignment horizontal="left" wrapText="1"/>
    </xf>
    <xf numFmtId="0" fontId="9" fillId="0" borderId="39" xfId="0" applyFont="1" applyFill="1" applyBorder="1" applyAlignment="1">
      <alignment horizontal="center" vertical="top" wrapText="1"/>
    </xf>
    <xf numFmtId="0" fontId="9" fillId="0" borderId="39" xfId="0" applyFont="1" applyBorder="1" applyAlignment="1">
      <alignment horizontal="center" vertical="top" wrapText="1"/>
    </xf>
    <xf numFmtId="0" fontId="9" fillId="0" borderId="49" xfId="0" applyFont="1" applyBorder="1" applyAlignment="1">
      <alignment horizontal="left" vertical="top" wrapText="1"/>
    </xf>
    <xf numFmtId="0" fontId="9" fillId="0" borderId="50" xfId="0" applyFont="1" applyBorder="1" applyAlignment="1">
      <alignment horizontal="center" vertical="top" wrapText="1"/>
    </xf>
    <xf numFmtId="0" fontId="9" fillId="0" borderId="30" xfId="0" applyFont="1" applyFill="1" applyBorder="1" applyAlignment="1">
      <alignment horizontal="center" vertical="center" shrinkToFit="1"/>
    </xf>
    <xf numFmtId="49" fontId="44" fillId="0" borderId="1" xfId="0" applyNumberFormat="1" applyFont="1" applyFill="1" applyBorder="1" applyAlignment="1">
      <alignment vertical="center" shrinkToFit="1"/>
    </xf>
    <xf numFmtId="0" fontId="44" fillId="0" borderId="1" xfId="0" applyFont="1" applyBorder="1" applyAlignment="1">
      <alignment horizontal="center" vertical="top" wrapText="1"/>
    </xf>
    <xf numFmtId="0" fontId="44" fillId="0" borderId="1" xfId="0" applyFont="1" applyFill="1" applyBorder="1" applyAlignment="1">
      <alignment horizontal="left" vertical="top" wrapText="1"/>
    </xf>
    <xf numFmtId="177" fontId="9" fillId="0" borderId="1" xfId="24" applyNumberFormat="1" applyFont="1" applyFill="1" applyBorder="1" applyAlignment="1">
      <alignment horizontal="center" vertical="center" wrapText="1"/>
    </xf>
    <xf numFmtId="49" fontId="9" fillId="0" borderId="22" xfId="24" applyNumberFormat="1" applyFont="1" applyFill="1" applyBorder="1" applyAlignment="1">
      <alignment horizontal="center" vertical="center" shrinkToFit="1"/>
    </xf>
    <xf numFmtId="0" fontId="18" fillId="0" borderId="1" xfId="24" applyFont="1" applyFill="1" applyBorder="1" applyAlignment="1">
      <alignment horizontal="left" vertical="top" wrapText="1"/>
    </xf>
    <xf numFmtId="177" fontId="18" fillId="0" borderId="1" xfId="24" applyNumberFormat="1" applyFont="1" applyFill="1" applyBorder="1" applyAlignment="1">
      <alignment horizontal="center" vertical="center" wrapText="1"/>
    </xf>
    <xf numFmtId="49" fontId="18" fillId="0" borderId="22" xfId="24" applyNumberFormat="1" applyFont="1" applyFill="1" applyBorder="1" applyAlignment="1">
      <alignment horizontal="center" vertical="center" shrinkToFit="1"/>
    </xf>
    <xf numFmtId="0" fontId="18" fillId="0" borderId="1" xfId="24" applyFont="1" applyFill="1" applyBorder="1" applyAlignment="1">
      <alignment horizontal="left" vertical="center" wrapText="1"/>
    </xf>
    <xf numFmtId="0" fontId="18" fillId="0" borderId="1" xfId="24" applyFont="1" applyFill="1" applyBorder="1" applyAlignment="1">
      <alignment shrinkToFit="1"/>
    </xf>
    <xf numFmtId="49" fontId="18" fillId="0" borderId="22" xfId="24" applyNumberFormat="1" applyFont="1" applyFill="1" applyBorder="1" applyAlignment="1">
      <alignment horizontal="center" vertical="center"/>
    </xf>
    <xf numFmtId="0" fontId="18" fillId="0" borderId="1" xfId="0" applyFont="1" applyBorder="1" applyAlignment="1">
      <alignment horizontal="left" vertical="top" wrapText="1"/>
    </xf>
    <xf numFmtId="0" fontId="18" fillId="0" borderId="1" xfId="0" applyFont="1" applyFill="1" applyBorder="1" applyAlignment="1">
      <alignment horizontal="center" vertical="top" wrapText="1"/>
    </xf>
    <xf numFmtId="0" fontId="18" fillId="0" borderId="1" xfId="1" applyFont="1" applyFill="1" applyBorder="1" applyAlignment="1">
      <alignment horizontal="center" vertical="center" shrinkToFit="1"/>
    </xf>
    <xf numFmtId="0" fontId="18" fillId="0" borderId="1" xfId="1" applyFont="1" applyFill="1" applyBorder="1" applyAlignment="1">
      <alignment horizontal="center" vertical="center"/>
    </xf>
    <xf numFmtId="0" fontId="39" fillId="0" borderId="1" xfId="0" applyFont="1" applyFill="1" applyBorder="1">
      <alignment vertical="center"/>
    </xf>
    <xf numFmtId="0" fontId="3" fillId="0" borderId="0" xfId="0" applyFont="1" applyFill="1" applyBorder="1" applyAlignment="1" applyProtection="1">
      <alignment horizontal="left" vertical="center"/>
      <protection hidden="1"/>
    </xf>
    <xf numFmtId="0" fontId="9" fillId="0" borderId="0" xfId="0" applyFont="1" applyFill="1" applyBorder="1" applyAlignment="1" applyProtection="1">
      <alignment horizontal="left" vertical="center"/>
      <protection hidden="1"/>
    </xf>
    <xf numFmtId="0" fontId="9" fillId="0" borderId="1" xfId="0" applyFont="1" applyFill="1" applyBorder="1" applyAlignment="1">
      <alignment horizontal="center" vertical="center"/>
    </xf>
    <xf numFmtId="0" fontId="18" fillId="26" borderId="1" xfId="0" applyFont="1" applyFill="1" applyBorder="1" applyAlignment="1">
      <alignment horizontal="left" vertical="top" wrapText="1"/>
    </xf>
    <xf numFmtId="0" fontId="18" fillId="26" borderId="1" xfId="0" applyFont="1" applyFill="1" applyBorder="1" applyAlignment="1">
      <alignment horizontal="center" vertical="top" wrapText="1"/>
    </xf>
    <xf numFmtId="0" fontId="18" fillId="0" borderId="1" xfId="0" applyFont="1" applyBorder="1" applyAlignment="1">
      <alignment horizontal="center" vertical="center"/>
    </xf>
    <xf numFmtId="49" fontId="18" fillId="26" borderId="2" xfId="0" applyNumberFormat="1" applyFont="1" applyFill="1" applyBorder="1" applyAlignment="1">
      <alignment horizontal="left" vertical="center"/>
    </xf>
    <xf numFmtId="176" fontId="44" fillId="0" borderId="1" xfId="0" applyNumberFormat="1" applyFont="1" applyBorder="1" applyAlignment="1">
      <alignment horizontal="center" vertical="center" shrinkToFit="1"/>
    </xf>
    <xf numFmtId="14" fontId="63" fillId="29" borderId="1" xfId="0" applyNumberFormat="1" applyFont="1" applyFill="1" applyBorder="1" applyAlignment="1">
      <alignment horizontal="center" vertical="center" shrinkToFit="1"/>
    </xf>
    <xf numFmtId="0" fontId="62" fillId="29" borderId="3" xfId="0" applyFont="1" applyFill="1" applyBorder="1" applyAlignment="1">
      <alignment horizontal="center" vertical="center" shrinkToFit="1"/>
    </xf>
    <xf numFmtId="0" fontId="62" fillId="29" borderId="1" xfId="0" applyFont="1" applyFill="1" applyBorder="1" applyAlignment="1">
      <alignment horizontal="center" vertical="center" shrinkToFit="1"/>
    </xf>
    <xf numFmtId="182" fontId="67" fillId="29" borderId="22" xfId="0" applyNumberFormat="1" applyFont="1" applyFill="1" applyBorder="1" applyAlignment="1">
      <alignment horizontal="center" vertical="top" wrapText="1"/>
    </xf>
    <xf numFmtId="182" fontId="61" fillId="29" borderId="1" xfId="0" applyNumberFormat="1" applyFont="1" applyFill="1" applyBorder="1" applyAlignment="1">
      <alignment horizontal="center" vertical="center" shrinkToFit="1"/>
    </xf>
    <xf numFmtId="182" fontId="61" fillId="29" borderId="22" xfId="0" applyNumberFormat="1" applyFont="1" applyFill="1" applyBorder="1" applyAlignment="1">
      <alignment horizontal="center" vertical="top" wrapText="1"/>
    </xf>
    <xf numFmtId="182" fontId="61" fillId="29" borderId="2" xfId="0" applyNumberFormat="1" applyFont="1" applyFill="1" applyBorder="1" applyAlignment="1">
      <alignment horizontal="center" vertical="center" shrinkToFit="1"/>
    </xf>
    <xf numFmtId="182" fontId="61" fillId="29" borderId="1" xfId="0" applyNumberFormat="1" applyFont="1" applyFill="1" applyBorder="1" applyAlignment="1">
      <alignment horizontal="center" vertical="center" wrapText="1"/>
    </xf>
    <xf numFmtId="182" fontId="61" fillId="29" borderId="2" xfId="0" applyNumberFormat="1" applyFont="1" applyFill="1" applyBorder="1" applyAlignment="1">
      <alignment horizontal="center" vertical="top" wrapText="1"/>
    </xf>
    <xf numFmtId="184" fontId="61" fillId="29" borderId="1" xfId="0" applyNumberFormat="1" applyFont="1" applyFill="1" applyBorder="1" applyAlignment="1">
      <alignment horizontal="center" vertical="center" wrapText="1"/>
    </xf>
    <xf numFmtId="182" fontId="61" fillId="29" borderId="22" xfId="0" applyNumberFormat="1" applyFont="1" applyFill="1" applyBorder="1" applyAlignment="1">
      <alignment horizontal="center" vertical="center" shrinkToFit="1"/>
    </xf>
    <xf numFmtId="182" fontId="61" fillId="29" borderId="2" xfId="0" applyNumberFormat="1" applyFont="1" applyFill="1" applyBorder="1" applyAlignment="1">
      <alignment horizontal="center" vertical="center" wrapText="1"/>
    </xf>
    <xf numFmtId="182" fontId="61" fillId="29" borderId="1" xfId="0" applyNumberFormat="1" applyFont="1" applyFill="1" applyBorder="1" applyAlignment="1">
      <alignment horizontal="center" vertical="top" wrapText="1"/>
    </xf>
    <xf numFmtId="182" fontId="61" fillId="29" borderId="23" xfId="0" applyNumberFormat="1" applyFont="1" applyFill="1" applyBorder="1" applyAlignment="1">
      <alignment horizontal="center" vertical="top" wrapText="1"/>
    </xf>
    <xf numFmtId="0" fontId="65" fillId="29" borderId="1" xfId="0" applyFont="1" applyFill="1" applyBorder="1" applyAlignment="1">
      <alignment horizontal="center" vertical="top" wrapText="1"/>
    </xf>
    <xf numFmtId="0" fontId="59" fillId="29" borderId="2" xfId="0" applyNumberFormat="1" applyFont="1" applyFill="1" applyBorder="1" applyAlignment="1">
      <alignment horizontal="center" vertical="center" shrinkToFit="1"/>
    </xf>
    <xf numFmtId="0" fontId="59" fillId="29" borderId="1" xfId="0" applyNumberFormat="1" applyFont="1" applyFill="1" applyBorder="1" applyAlignment="1">
      <alignment horizontal="center" vertical="center" shrinkToFit="1"/>
    </xf>
    <xf numFmtId="0" fontId="60" fillId="29" borderId="1" xfId="0" applyNumberFormat="1" applyFont="1" applyFill="1" applyBorder="1" applyAlignment="1">
      <alignment horizontal="center" vertical="center" shrinkToFit="1"/>
    </xf>
    <xf numFmtId="182" fontId="60" fillId="29" borderId="1" xfId="0" applyNumberFormat="1" applyFont="1" applyFill="1" applyBorder="1" applyAlignment="1">
      <alignment horizontal="center" vertical="center"/>
    </xf>
    <xf numFmtId="0" fontId="60" fillId="29" borderId="1" xfId="0" applyFont="1" applyFill="1" applyBorder="1" applyAlignment="1">
      <alignment horizontal="center" vertical="center"/>
    </xf>
    <xf numFmtId="0" fontId="66" fillId="29" borderId="1" xfId="0" applyFont="1" applyFill="1" applyBorder="1">
      <alignment vertical="center"/>
    </xf>
    <xf numFmtId="0" fontId="66" fillId="29" borderId="0" xfId="0" applyFont="1" applyFill="1" applyBorder="1">
      <alignment vertical="center"/>
    </xf>
    <xf numFmtId="0" fontId="66" fillId="29" borderId="0" xfId="0" applyFont="1" applyFill="1">
      <alignment vertical="center"/>
    </xf>
    <xf numFmtId="0" fontId="18" fillId="26" borderId="22" xfId="0" applyFont="1" applyFill="1" applyBorder="1" applyAlignment="1">
      <alignment horizontal="center" vertical="top" wrapText="1"/>
    </xf>
    <xf numFmtId="0" fontId="18" fillId="26" borderId="8" xfId="0" applyNumberFormat="1" applyFont="1" applyFill="1" applyBorder="1" applyAlignment="1">
      <alignment horizontal="center" vertical="center" shrinkToFit="1"/>
    </xf>
    <xf numFmtId="49" fontId="18" fillId="0" borderId="1" xfId="24" applyNumberFormat="1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176" fontId="97" fillId="0" borderId="1" xfId="0" applyNumberFormat="1" applyFont="1" applyFill="1" applyBorder="1" applyAlignment="1">
      <alignment horizontal="center" vertical="center" shrinkToFit="1"/>
    </xf>
    <xf numFmtId="0" fontId="97" fillId="0" borderId="1" xfId="0" applyFont="1" applyFill="1" applyBorder="1" applyAlignment="1">
      <alignment vertical="center"/>
    </xf>
    <xf numFmtId="0" fontId="100" fillId="0" borderId="1" xfId="0" applyFont="1" applyFill="1" applyBorder="1" applyAlignment="1">
      <alignment horizontal="center" vertical="center"/>
    </xf>
    <xf numFmtId="0" fontId="97" fillId="0" borderId="1" xfId="0" applyFont="1" applyFill="1" applyBorder="1">
      <alignment vertical="center"/>
    </xf>
    <xf numFmtId="0" fontId="101" fillId="0" borderId="1" xfId="0" applyFont="1" applyFill="1" applyBorder="1">
      <alignment vertical="center"/>
    </xf>
    <xf numFmtId="0" fontId="97" fillId="0" borderId="1" xfId="1" applyFont="1" applyFill="1" applyBorder="1" applyAlignment="1">
      <alignment horizontal="center" vertical="center" shrinkToFit="1"/>
    </xf>
    <xf numFmtId="0" fontId="97" fillId="0" borderId="2" xfId="0" applyFont="1" applyFill="1" applyBorder="1" applyAlignment="1">
      <alignment horizontal="left" wrapText="1"/>
    </xf>
    <xf numFmtId="177" fontId="9" fillId="0" borderId="1" xfId="0" applyNumberFormat="1" applyFont="1" applyFill="1" applyBorder="1" applyAlignment="1">
      <alignment vertical="center" shrinkToFit="1"/>
    </xf>
    <xf numFmtId="177" fontId="9" fillId="0" borderId="1" xfId="0" applyNumberFormat="1" applyFont="1" applyFill="1" applyBorder="1" applyAlignment="1">
      <alignment vertical="center"/>
    </xf>
    <xf numFmtId="0" fontId="9" fillId="0" borderId="1" xfId="0" applyNumberFormat="1" applyFont="1" applyFill="1" applyBorder="1" applyAlignment="1">
      <alignment horizontal="center" vertical="center"/>
    </xf>
    <xf numFmtId="177" fontId="9" fillId="0" borderId="1" xfId="0" applyNumberFormat="1" applyFont="1" applyFill="1" applyBorder="1">
      <alignment vertical="center"/>
    </xf>
    <xf numFmtId="49" fontId="9" fillId="0" borderId="1" xfId="0" applyNumberFormat="1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107" fillId="0" borderId="1" xfId="24" applyFont="1" applyFill="1" applyBorder="1" applyAlignment="1">
      <alignment horizontal="left" vertical="center" shrinkToFit="1"/>
    </xf>
    <xf numFmtId="49" fontId="44" fillId="0" borderId="2" xfId="24" applyNumberFormat="1" applyFont="1" applyFill="1" applyBorder="1" applyAlignment="1">
      <alignment horizontal="left" vertical="center" shrinkToFit="1"/>
    </xf>
    <xf numFmtId="0" fontId="97" fillId="0" borderId="1" xfId="4" applyFont="1" applyFill="1" applyBorder="1" applyAlignment="1">
      <alignment horizontal="center" vertical="center"/>
    </xf>
    <xf numFmtId="177" fontId="108" fillId="26" borderId="37" xfId="0" applyNumberFormat="1" applyFont="1" applyFill="1" applyBorder="1" applyAlignment="1">
      <alignment horizontal="center" vertical="center" shrinkToFit="1"/>
    </xf>
    <xf numFmtId="0" fontId="48" fillId="26" borderId="0" xfId="24" applyFont="1" applyFill="1" applyBorder="1" applyAlignment="1">
      <alignment vertical="center"/>
    </xf>
    <xf numFmtId="0" fontId="50" fillId="0" borderId="0" xfId="24" applyFont="1" applyBorder="1" applyAlignment="1">
      <alignment vertical="center"/>
    </xf>
    <xf numFmtId="0" fontId="8" fillId="0" borderId="0" xfId="24" applyBorder="1" applyAlignment="1">
      <alignment vertical="center"/>
    </xf>
    <xf numFmtId="0" fontId="48" fillId="0" borderId="44" xfId="24" applyFont="1" applyFill="1" applyBorder="1" applyAlignment="1">
      <alignment horizontal="center" vertical="center" shrinkToFit="1"/>
    </xf>
    <xf numFmtId="0" fontId="52" fillId="0" borderId="44" xfId="0" applyFont="1" applyBorder="1" applyAlignment="1">
      <alignment horizontal="center" vertical="center" shrinkToFit="1"/>
    </xf>
    <xf numFmtId="0" fontId="45" fillId="26" borderId="24" xfId="24" applyNumberFormat="1" applyFont="1" applyFill="1" applyBorder="1" applyAlignment="1">
      <alignment horizontal="center" vertical="center" shrinkToFit="1"/>
    </xf>
    <xf numFmtId="0" fontId="8" fillId="0" borderId="24" xfId="24" applyBorder="1" applyAlignment="1">
      <alignment vertical="center" shrinkToFit="1"/>
    </xf>
    <xf numFmtId="0" fontId="53" fillId="0" borderId="22" xfId="0" applyFont="1" applyFill="1" applyBorder="1" applyAlignment="1">
      <alignment horizontal="center" vertical="center" shrinkToFit="1"/>
    </xf>
    <xf numFmtId="0" fontId="56" fillId="0" borderId="11" xfId="0" applyFont="1" applyFill="1" applyBorder="1" applyAlignment="1">
      <alignment horizontal="center" vertical="center" shrinkToFit="1"/>
    </xf>
    <xf numFmtId="0" fontId="48" fillId="26" borderId="44" xfId="24" applyFont="1" applyFill="1" applyBorder="1" applyAlignment="1">
      <alignment vertical="center"/>
    </xf>
    <xf numFmtId="0" fontId="50" fillId="0" borderId="44" xfId="24" applyFont="1" applyBorder="1" applyAlignment="1">
      <alignment vertical="center"/>
    </xf>
    <xf numFmtId="0" fontId="8" fillId="0" borderId="44" xfId="24" applyBorder="1" applyAlignment="1">
      <alignment vertical="center"/>
    </xf>
    <xf numFmtId="0" fontId="53" fillId="0" borderId="22" xfId="0" applyFont="1" applyFill="1" applyBorder="1" applyAlignment="1">
      <alignment horizontal="center" vertical="center"/>
    </xf>
    <xf numFmtId="0" fontId="89" fillId="0" borderId="23" xfId="0" applyFont="1" applyBorder="1" applyAlignment="1">
      <alignment horizontal="center" vertical="center"/>
    </xf>
    <xf numFmtId="0" fontId="82" fillId="0" borderId="23" xfId="0" applyFont="1" applyBorder="1" applyAlignment="1">
      <alignment horizontal="center" vertical="center" shrinkToFit="1"/>
    </xf>
    <xf numFmtId="0" fontId="53" fillId="28" borderId="22" xfId="0" applyFont="1" applyFill="1" applyBorder="1" applyAlignment="1">
      <alignment horizontal="center" vertical="center"/>
    </xf>
    <xf numFmtId="0" fontId="89" fillId="28" borderId="23" xfId="0" applyFont="1" applyFill="1" applyBorder="1" applyAlignment="1">
      <alignment horizontal="center" vertical="center"/>
    </xf>
    <xf numFmtId="0" fontId="53" fillId="0" borderId="36" xfId="0" applyFont="1" applyFill="1" applyBorder="1" applyAlignment="1">
      <alignment horizontal="center" vertical="center" shrinkToFit="1"/>
    </xf>
    <xf numFmtId="0" fontId="0" fillId="0" borderId="51" xfId="0" applyBorder="1" applyAlignment="1">
      <alignment horizontal="center" vertical="center" shrinkToFit="1"/>
    </xf>
    <xf numFmtId="0" fontId="0" fillId="0" borderId="52" xfId="0" applyBorder="1" applyAlignment="1">
      <alignment horizontal="center" vertical="center" shrinkToFit="1"/>
    </xf>
    <xf numFmtId="0" fontId="19" fillId="26" borderId="0" xfId="24" applyFont="1" applyFill="1" applyBorder="1" applyAlignment="1">
      <alignment vertical="center"/>
    </xf>
    <xf numFmtId="0" fontId="8" fillId="0" borderId="0" xfId="24" applyFont="1" applyBorder="1" applyAlignment="1">
      <alignment vertical="center"/>
    </xf>
    <xf numFmtId="0" fontId="0" fillId="0" borderId="0" xfId="0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3" fillId="0" borderId="0" xfId="0" applyFont="1" applyFill="1" applyBorder="1" applyAlignment="1" applyProtection="1">
      <alignment horizontal="left" vertical="center"/>
      <protection hidden="1"/>
    </xf>
    <xf numFmtId="0" fontId="3" fillId="0" borderId="5" xfId="0" applyFont="1" applyFill="1" applyBorder="1" applyAlignment="1" applyProtection="1">
      <alignment horizontal="left" vertical="center"/>
      <protection hidden="1"/>
    </xf>
    <xf numFmtId="0" fontId="36" fillId="0" borderId="5" xfId="0" applyFont="1" applyBorder="1" applyAlignment="1">
      <alignment horizontal="left" vertical="center"/>
    </xf>
    <xf numFmtId="0" fontId="9" fillId="0" borderId="0" xfId="0" applyFont="1" applyFill="1" applyBorder="1" applyAlignment="1" applyProtection="1">
      <alignment horizontal="left" vertical="center"/>
      <protection hidden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/>
    <xf numFmtId="0" fontId="3" fillId="0" borderId="21" xfId="0" applyFont="1" applyFill="1" applyBorder="1" applyAlignment="1">
      <alignment horizontal="left" vertical="center"/>
    </xf>
    <xf numFmtId="0" fontId="36" fillId="0" borderId="21" xfId="0" applyFont="1" applyBorder="1" applyAlignment="1">
      <alignment horizontal="left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/>
    <xf numFmtId="0" fontId="99" fillId="0" borderId="1" xfId="0" applyFont="1" applyFill="1" applyBorder="1" applyAlignment="1">
      <alignment horizontal="center" vertical="center" textRotation="255" shrinkToFit="1"/>
    </xf>
    <xf numFmtId="0" fontId="11" fillId="0" borderId="1" xfId="0" applyFont="1" applyFill="1" applyBorder="1" applyAlignment="1">
      <alignment horizontal="center" vertical="center" textRotation="255" shrinkToFit="1"/>
    </xf>
    <xf numFmtId="0" fontId="99" fillId="0" borderId="3" xfId="0" applyFont="1" applyFill="1" applyBorder="1" applyAlignment="1">
      <alignment horizontal="center" vertical="center" textRotation="255" shrinkToFit="1"/>
    </xf>
    <xf numFmtId="0" fontId="99" fillId="0" borderId="4" xfId="0" applyFont="1" applyFill="1" applyBorder="1" applyAlignment="1">
      <alignment horizontal="center" vertical="center" textRotation="255" shrinkToFit="1"/>
    </xf>
    <xf numFmtId="0" fontId="99" fillId="0" borderId="2" xfId="0" applyFont="1" applyFill="1" applyBorder="1" applyAlignment="1">
      <alignment horizontal="center" vertical="center" textRotation="255" shrinkToFit="1"/>
    </xf>
    <xf numFmtId="0" fontId="4" fillId="0" borderId="1" xfId="0" applyFont="1" applyFill="1" applyBorder="1" applyAlignment="1">
      <alignment horizontal="center" vertical="center" textRotation="255" shrinkToFit="1"/>
    </xf>
    <xf numFmtId="0" fontId="99" fillId="0" borderId="23" xfId="0" applyFont="1" applyFill="1" applyBorder="1" applyAlignment="1">
      <alignment horizontal="center" vertical="center" textRotation="255" shrinkToFit="1"/>
    </xf>
    <xf numFmtId="0" fontId="3" fillId="2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3" fillId="2" borderId="22" xfId="0" applyFont="1" applyFill="1" applyBorder="1" applyAlignment="1">
      <alignment vertical="center"/>
    </xf>
    <xf numFmtId="0" fontId="3" fillId="2" borderId="23" xfId="0" applyFont="1" applyFill="1" applyBorder="1" applyAlignment="1">
      <alignment vertical="center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97" fillId="0" borderId="3" xfId="0" applyFont="1" applyFill="1" applyBorder="1" applyAlignment="1">
      <alignment horizontal="center" vertical="center" textRotation="255"/>
    </xf>
    <xf numFmtId="0" fontId="97" fillId="0" borderId="4" xfId="0" applyFont="1" applyFill="1" applyBorder="1" applyAlignment="1">
      <alignment horizontal="center" vertical="center" textRotation="255"/>
    </xf>
    <xf numFmtId="0" fontId="97" fillId="0" borderId="2" xfId="0" applyFont="1" applyFill="1" applyBorder="1" applyAlignment="1">
      <alignment horizontal="center" vertical="center" textRotation="255"/>
    </xf>
    <xf numFmtId="0" fontId="11" fillId="0" borderId="3" xfId="0" applyFont="1" applyFill="1" applyBorder="1" applyAlignment="1">
      <alignment horizontal="center" vertical="center" textRotation="255" shrinkToFit="1"/>
    </xf>
    <xf numFmtId="0" fontId="11" fillId="0" borderId="4" xfId="0" applyFont="1" applyFill="1" applyBorder="1" applyAlignment="1">
      <alignment horizontal="center" vertical="center" textRotation="255" shrinkToFit="1"/>
    </xf>
    <xf numFmtId="0" fontId="11" fillId="0" borderId="2" xfId="0" applyFont="1" applyFill="1" applyBorder="1" applyAlignment="1">
      <alignment horizontal="center" vertical="center" textRotation="255" shrinkToFit="1"/>
    </xf>
    <xf numFmtId="0" fontId="37" fillId="0" borderId="1" xfId="0" applyFont="1" applyFill="1" applyBorder="1" applyAlignment="1">
      <alignment horizontal="center" vertical="center" textRotation="255" shrinkToFit="1"/>
    </xf>
    <xf numFmtId="0" fontId="3" fillId="2" borderId="1" xfId="0" applyFont="1" applyFill="1" applyBorder="1" applyAlignment="1">
      <alignment horizontal="center" vertical="center" textRotation="255"/>
    </xf>
    <xf numFmtId="0" fontId="19" fillId="0" borderId="3" xfId="0" applyFont="1" applyFill="1" applyBorder="1" applyAlignment="1">
      <alignment horizontal="center" vertical="center" textRotation="255"/>
    </xf>
    <xf numFmtId="0" fontId="19" fillId="0" borderId="4" xfId="0" applyFont="1" applyFill="1" applyBorder="1" applyAlignment="1">
      <alignment horizontal="center" vertical="center" textRotation="255"/>
    </xf>
    <xf numFmtId="0" fontId="19" fillId="0" borderId="2" xfId="0" applyFont="1" applyFill="1" applyBorder="1" applyAlignment="1">
      <alignment horizontal="center" vertical="center" textRotation="255"/>
    </xf>
    <xf numFmtId="0" fontId="99" fillId="0" borderId="3" xfId="3" applyFont="1" applyFill="1" applyBorder="1" applyAlignment="1">
      <alignment horizontal="center" vertical="center" textRotation="255" shrinkToFit="1"/>
    </xf>
    <xf numFmtId="0" fontId="99" fillId="0" borderId="4" xfId="3" applyFont="1" applyFill="1" applyBorder="1" applyAlignment="1">
      <alignment horizontal="center" vertical="center" textRotation="255" shrinkToFit="1"/>
    </xf>
    <xf numFmtId="0" fontId="99" fillId="0" borderId="2" xfId="3" applyFont="1" applyFill="1" applyBorder="1" applyAlignment="1">
      <alignment horizontal="center" vertical="center" textRotation="255" shrinkToFit="1"/>
    </xf>
    <xf numFmtId="0" fontId="97" fillId="0" borderId="3" xfId="3" applyFont="1" applyFill="1" applyBorder="1" applyAlignment="1">
      <alignment horizontal="center" vertical="center" textRotation="255" shrinkToFit="1"/>
    </xf>
    <xf numFmtId="0" fontId="97" fillId="0" borderId="4" xfId="3" applyFont="1" applyFill="1" applyBorder="1" applyAlignment="1">
      <alignment horizontal="center" vertical="center" textRotation="255" shrinkToFit="1"/>
    </xf>
    <xf numFmtId="0" fontId="97" fillId="0" borderId="2" xfId="3" applyFont="1" applyFill="1" applyBorder="1" applyAlignment="1">
      <alignment horizontal="center" vertical="center" textRotation="255" shrinkToFit="1"/>
    </xf>
    <xf numFmtId="0" fontId="106" fillId="0" borderId="3" xfId="0" applyFont="1" applyFill="1" applyBorder="1" applyAlignment="1">
      <alignment horizontal="center" vertical="center" wrapText="1" shrinkToFit="1"/>
    </xf>
    <xf numFmtId="0" fontId="105" fillId="0" borderId="4" xfId="0" applyFont="1" applyFill="1" applyBorder="1" applyAlignment="1">
      <alignment horizontal="center" vertical="center" wrapText="1" shrinkToFit="1"/>
    </xf>
    <xf numFmtId="0" fontId="105" fillId="0" borderId="2" xfId="0" applyFont="1" applyFill="1" applyBorder="1" applyAlignment="1">
      <alignment horizontal="center" vertical="center" wrapText="1" shrinkToFit="1"/>
    </xf>
    <xf numFmtId="0" fontId="37" fillId="0" borderId="1" xfId="1" applyFont="1" applyFill="1" applyBorder="1" applyAlignment="1">
      <alignment horizontal="center" vertical="center" textRotation="255" shrinkToFit="1"/>
    </xf>
    <xf numFmtId="0" fontId="11" fillId="0" borderId="22" xfId="0" applyFont="1" applyFill="1" applyBorder="1" applyAlignment="1">
      <alignment horizontal="center" vertical="center" textRotation="255" shrinkToFit="1"/>
    </xf>
    <xf numFmtId="0" fontId="3" fillId="0" borderId="3" xfId="0" applyFont="1" applyFill="1" applyBorder="1" applyAlignment="1">
      <alignment horizontal="center" vertical="center" textRotation="255"/>
    </xf>
    <xf numFmtId="0" fontId="3" fillId="0" borderId="4" xfId="0" applyFont="1" applyFill="1" applyBorder="1" applyAlignment="1">
      <alignment horizontal="center" vertical="center" textRotation="255"/>
    </xf>
    <xf numFmtId="0" fontId="3" fillId="0" borderId="2" xfId="0" applyFont="1" applyFill="1" applyBorder="1" applyAlignment="1">
      <alignment horizontal="center" vertical="center" textRotation="255"/>
    </xf>
    <xf numFmtId="0" fontId="37" fillId="0" borderId="23" xfId="1" applyFont="1" applyFill="1" applyBorder="1" applyAlignment="1">
      <alignment horizontal="center" vertical="center" textRotation="255" shrinkToFit="1"/>
    </xf>
    <xf numFmtId="0" fontId="17" fillId="2" borderId="3" xfId="0" applyFont="1" applyFill="1" applyBorder="1" applyAlignment="1">
      <alignment horizontal="center" vertical="center" wrapText="1"/>
    </xf>
    <xf numFmtId="0" fontId="17" fillId="2" borderId="4" xfId="0" applyFont="1" applyFill="1" applyBorder="1" applyAlignment="1">
      <alignment horizontal="center" vertical="center" wrapText="1"/>
    </xf>
    <xf numFmtId="0" fontId="17" fillId="2" borderId="2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vertical="center"/>
    </xf>
    <xf numFmtId="0" fontId="9" fillId="2" borderId="22" xfId="0" applyFont="1" applyFill="1" applyBorder="1" applyAlignment="1">
      <alignment vertical="center"/>
    </xf>
    <xf numFmtId="0" fontId="9" fillId="2" borderId="23" xfId="0" applyFont="1" applyFill="1" applyBorder="1" applyAlignment="1">
      <alignment vertical="center"/>
    </xf>
    <xf numFmtId="0" fontId="9" fillId="0" borderId="1" xfId="0" applyFont="1" applyFill="1" applyBorder="1" applyAlignment="1">
      <alignment horizontal="center" vertical="center" textRotation="255"/>
    </xf>
    <xf numFmtId="0" fontId="11" fillId="0" borderId="6" xfId="0" applyFont="1" applyFill="1" applyBorder="1" applyAlignment="1">
      <alignment horizontal="center" vertical="center" textRotation="255" shrinkToFit="1"/>
    </xf>
    <xf numFmtId="0" fontId="11" fillId="0" borderId="7" xfId="0" applyFont="1" applyFill="1" applyBorder="1" applyAlignment="1">
      <alignment horizontal="center" vertical="center" textRotation="255" shrinkToFit="1"/>
    </xf>
    <xf numFmtId="0" fontId="11" fillId="0" borderId="8" xfId="0" applyFont="1" applyFill="1" applyBorder="1" applyAlignment="1">
      <alignment horizontal="center" vertical="center" textRotation="255" shrinkToFit="1"/>
    </xf>
    <xf numFmtId="0" fontId="14" fillId="0" borderId="6" xfId="0" applyFont="1" applyFill="1" applyBorder="1" applyAlignment="1">
      <alignment horizontal="center" vertical="center" textRotation="255" shrinkToFit="1"/>
    </xf>
    <xf numFmtId="0" fontId="14" fillId="0" borderId="7" xfId="0" applyFont="1" applyFill="1" applyBorder="1" applyAlignment="1">
      <alignment horizontal="center" vertical="center" textRotation="255" shrinkToFit="1"/>
    </xf>
    <xf numFmtId="0" fontId="14" fillId="0" borderId="2" xfId="0" applyFont="1" applyFill="1" applyBorder="1" applyAlignment="1">
      <alignment horizontal="center" vertical="center" textRotation="255" shrinkToFit="1"/>
    </xf>
    <xf numFmtId="0" fontId="37" fillId="29" borderId="1" xfId="0" applyFont="1" applyFill="1" applyBorder="1" applyAlignment="1">
      <alignment horizontal="center" vertical="center" textRotation="255" shrinkToFit="1"/>
    </xf>
    <xf numFmtId="0" fontId="37" fillId="0" borderId="3" xfId="1" applyFont="1" applyFill="1" applyBorder="1" applyAlignment="1">
      <alignment horizontal="center" vertical="center" textRotation="255" shrinkToFit="1"/>
    </xf>
    <xf numFmtId="0" fontId="37" fillId="0" borderId="4" xfId="1" applyFont="1" applyFill="1" applyBorder="1" applyAlignment="1">
      <alignment horizontal="center" vertical="center" textRotation="255" shrinkToFit="1"/>
    </xf>
    <xf numFmtId="0" fontId="37" fillId="0" borderId="2" xfId="1" applyFont="1" applyFill="1" applyBorder="1" applyAlignment="1">
      <alignment horizontal="center" vertical="center" textRotation="255" shrinkToFit="1"/>
    </xf>
    <xf numFmtId="0" fontId="37" fillId="0" borderId="3" xfId="0" applyFont="1" applyFill="1" applyBorder="1" applyAlignment="1">
      <alignment horizontal="center" vertical="center" textRotation="255" shrinkToFit="1"/>
    </xf>
    <xf numFmtId="0" fontId="37" fillId="0" borderId="4" xfId="0" applyFont="1" applyFill="1" applyBorder="1" applyAlignment="1">
      <alignment horizontal="center" vertical="center" textRotation="255" shrinkToFit="1"/>
    </xf>
    <xf numFmtId="0" fontId="37" fillId="0" borderId="2" xfId="0" applyFont="1" applyFill="1" applyBorder="1" applyAlignment="1">
      <alignment horizontal="center" vertical="center" textRotation="255" shrinkToFit="1"/>
    </xf>
    <xf numFmtId="11" fontId="11" fillId="0" borderId="1" xfId="0" applyNumberFormat="1" applyFont="1" applyFill="1" applyBorder="1" applyAlignment="1">
      <alignment horizontal="center" vertical="center" textRotation="255" shrinkToFit="1"/>
    </xf>
    <xf numFmtId="0" fontId="103" fillId="0" borderId="3" xfId="1" applyFont="1" applyFill="1" applyBorder="1" applyAlignment="1">
      <alignment horizontal="center" vertical="center" textRotation="255" shrinkToFit="1"/>
    </xf>
    <xf numFmtId="0" fontId="103" fillId="0" borderId="4" xfId="1" applyFont="1" applyFill="1" applyBorder="1" applyAlignment="1">
      <alignment horizontal="center" vertical="center" textRotation="255" shrinkToFit="1"/>
    </xf>
    <xf numFmtId="0" fontId="103" fillId="0" borderId="2" xfId="1" applyFont="1" applyFill="1" applyBorder="1" applyAlignment="1">
      <alignment horizontal="center" vertical="center" textRotation="255" shrinkToFit="1"/>
    </xf>
    <xf numFmtId="0" fontId="11" fillId="0" borderId="10" xfId="0" applyFont="1" applyFill="1" applyBorder="1" applyAlignment="1">
      <alignment horizontal="center" vertical="center" textRotation="255" shrinkToFit="1"/>
    </xf>
    <xf numFmtId="0" fontId="11" fillId="0" borderId="11" xfId="0" applyFont="1" applyFill="1" applyBorder="1" applyAlignment="1">
      <alignment horizontal="center" vertical="center" textRotation="255" shrinkToFit="1"/>
    </xf>
    <xf numFmtId="0" fontId="11" fillId="0" borderId="3" xfId="3" applyFont="1" applyFill="1" applyBorder="1" applyAlignment="1">
      <alignment horizontal="center" vertical="center" textRotation="255" shrinkToFit="1"/>
    </xf>
    <xf numFmtId="0" fontId="11" fillId="0" borderId="4" xfId="3" applyFont="1" applyFill="1" applyBorder="1" applyAlignment="1">
      <alignment horizontal="center" vertical="center" textRotation="255" shrinkToFit="1"/>
    </xf>
    <xf numFmtId="0" fontId="11" fillId="0" borderId="10" xfId="3" applyFont="1" applyFill="1" applyBorder="1" applyAlignment="1">
      <alignment horizontal="center" vertical="center" textRotation="255" shrinkToFit="1"/>
    </xf>
    <xf numFmtId="0" fontId="11" fillId="0" borderId="2" xfId="3" applyFont="1" applyFill="1" applyBorder="1" applyAlignment="1">
      <alignment horizontal="center" vertical="center" textRotation="255" shrinkToFit="1"/>
    </xf>
    <xf numFmtId="0" fontId="11" fillId="0" borderId="23" xfId="0" applyFont="1" applyFill="1" applyBorder="1" applyAlignment="1">
      <alignment horizontal="center" vertical="center" textRotation="255" shrinkToFit="1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 textRotation="255" shrinkToFit="1"/>
    </xf>
    <xf numFmtId="0" fontId="14" fillId="0" borderId="1" xfId="0" applyFont="1" applyFill="1" applyBorder="1" applyAlignment="1">
      <alignment horizontal="center" vertical="center" textRotation="255" shrinkToFit="1"/>
    </xf>
    <xf numFmtId="0" fontId="9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/>
    <xf numFmtId="0" fontId="104" fillId="0" borderId="3" xfId="0" applyFont="1" applyFill="1" applyBorder="1" applyAlignment="1">
      <alignment horizontal="center" vertical="center" textRotation="255" shrinkToFit="1"/>
    </xf>
    <xf numFmtId="11" fontId="14" fillId="0" borderId="1" xfId="0" applyNumberFormat="1" applyFont="1" applyFill="1" applyBorder="1" applyAlignment="1">
      <alignment horizontal="center" vertical="center" textRotation="255" shrinkToFit="1"/>
    </xf>
    <xf numFmtId="0" fontId="9" fillId="0" borderId="1" xfId="0" applyFont="1" applyFill="1" applyBorder="1" applyAlignment="1">
      <alignment vertical="center"/>
    </xf>
    <xf numFmtId="0" fontId="18" fillId="0" borderId="1" xfId="0" applyFont="1" applyFill="1" applyBorder="1" applyAlignment="1">
      <alignment horizontal="left" vertical="center"/>
    </xf>
  </cellXfs>
  <cellStyles count="51">
    <cellStyle name="20% - 輔色1 2" xfId="6"/>
    <cellStyle name="20% - 輔色2 2" xfId="7"/>
    <cellStyle name="20% - 輔色3 2" xfId="8"/>
    <cellStyle name="20% - 輔色4 2" xfId="9"/>
    <cellStyle name="20% - 輔色5 2" xfId="10"/>
    <cellStyle name="20% - 輔色6 2" xfId="11"/>
    <cellStyle name="40% - 輔色1 2" xfId="12"/>
    <cellStyle name="40% - 輔色2 2" xfId="13"/>
    <cellStyle name="40% - 輔色3 2" xfId="14"/>
    <cellStyle name="40% - 輔色4 2" xfId="15"/>
    <cellStyle name="40% - 輔色5 2" xfId="16"/>
    <cellStyle name="40% - 輔色6 2" xfId="17"/>
    <cellStyle name="60% - 輔色1 2" xfId="18"/>
    <cellStyle name="60% - 輔色2 2" xfId="19"/>
    <cellStyle name="60% - 輔色3 2" xfId="20"/>
    <cellStyle name="60% - 輔色4 2" xfId="21"/>
    <cellStyle name="60% - 輔色5 2" xfId="22"/>
    <cellStyle name="60% - 輔色6 2" xfId="23"/>
    <cellStyle name="一般" xfId="0" builtinId="0"/>
    <cellStyle name="一般 2" xfId="1"/>
    <cellStyle name="一般 2 2" xfId="24"/>
    <cellStyle name="一般 3" xfId="2"/>
    <cellStyle name="一般 4" xfId="3"/>
    <cellStyle name="一般 5" xfId="4"/>
    <cellStyle name="一般 6" xfId="5"/>
    <cellStyle name="中等 2" xfId="25"/>
    <cellStyle name="合計 2" xfId="26"/>
    <cellStyle name="好 2" xfId="27"/>
    <cellStyle name="好_里小11月-週菜單" xfId="28"/>
    <cellStyle name="計算方式 2" xfId="29"/>
    <cellStyle name="常规_Sheet1_5" xfId="30"/>
    <cellStyle name="連結的儲存格 2" xfId="31"/>
    <cellStyle name="備註 2" xfId="32"/>
    <cellStyle name="說明文字 2" xfId="33"/>
    <cellStyle name="輔色1 2" xfId="34"/>
    <cellStyle name="輔色2 2" xfId="35"/>
    <cellStyle name="輔色3 2" xfId="36"/>
    <cellStyle name="輔色4 2" xfId="37"/>
    <cellStyle name="輔色5 2" xfId="38"/>
    <cellStyle name="輔色6 2" xfId="39"/>
    <cellStyle name="標題 1 2" xfId="40"/>
    <cellStyle name="標題 2 2" xfId="41"/>
    <cellStyle name="標題 3 2" xfId="42"/>
    <cellStyle name="標題 4 2" xfId="43"/>
    <cellStyle name="標題 5" xfId="44"/>
    <cellStyle name="輸入 2" xfId="45"/>
    <cellStyle name="輸出 2" xfId="46"/>
    <cellStyle name="檢查儲存格 2" xfId="47"/>
    <cellStyle name="壞 2" xfId="48"/>
    <cellStyle name="壞_里小11月-週菜單" xfId="49"/>
    <cellStyle name="警告文字 2" xfId="50"/>
  </cellStyles>
  <dxfs count="77"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</dxfs>
  <tableStyles count="0" defaultTableStyle="TableStyleMedium9" defaultPivotStyle="PivotStyleLight16"/>
  <colors>
    <mruColors>
      <color rgb="FFFF00FF"/>
      <color rgb="FF3333FF"/>
      <color rgb="FFCC3399"/>
      <color rgb="FF0033CC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ir1081/Desktop/&#20013;&#27491;&#22283;&#23567;&#33756;&#21934;/8.9&#26376;/&#20013;&#27491;8-9&#26376;&#24224;&#25035;-108.8.28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3631;&#26481;&#39640;&#20013;(&#20351;&#29992;ing)/&#33521;&#33593;&#30340;&#36039;&#26009;/&#23416;&#26657;/&#20449;&#32681;&#22283;&#23567;/109.10&#26376;&#33756;&#21934;&#29105;&#37327;&#20998;&#26512;-&#20449;&#32681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菜單"/>
      <sheetName val="食材"/>
      <sheetName val="工作表2"/>
      <sheetName val="月菜單"/>
      <sheetName val="工作表4"/>
      <sheetName val="一"/>
      <sheetName val="二"/>
      <sheetName val="三"/>
      <sheetName val="特殊石材"/>
      <sheetName val="四"/>
      <sheetName val="工作表1"/>
      <sheetName val="五"/>
      <sheetName val="工作表3"/>
      <sheetName val="工作表5"/>
      <sheetName val="六"/>
      <sheetName val="資料"/>
      <sheetName val="Sheet1"/>
      <sheetName val="Sheet2"/>
      <sheetName val="Sheet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1">
          <cell r="A1" t="str">
            <v>特殊食材</v>
          </cell>
          <cell r="B1">
            <v>0</v>
          </cell>
          <cell r="C1">
            <v>0</v>
          </cell>
        </row>
        <row r="2">
          <cell r="A2" t="str">
            <v>名稱</v>
          </cell>
          <cell r="B2" t="str">
            <v>重量</v>
          </cell>
          <cell r="C2">
            <v>0</v>
          </cell>
        </row>
        <row r="3">
          <cell r="A3" t="str">
            <v>皮蛋(粒)</v>
          </cell>
          <cell r="B3">
            <v>55</v>
          </cell>
          <cell r="C3">
            <v>0</v>
          </cell>
        </row>
        <row r="4">
          <cell r="A4" t="str">
            <v>豆腐(非基改)-板</v>
          </cell>
          <cell r="B4">
            <v>6000</v>
          </cell>
          <cell r="C4">
            <v>0</v>
          </cell>
        </row>
        <row r="5">
          <cell r="A5">
            <v>0</v>
          </cell>
          <cell r="B5">
            <v>0</v>
          </cell>
          <cell r="C5">
            <v>0</v>
          </cell>
        </row>
        <row r="6">
          <cell r="A6">
            <v>0</v>
          </cell>
          <cell r="B6">
            <v>0</v>
          </cell>
          <cell r="C6">
            <v>0</v>
          </cell>
        </row>
        <row r="7">
          <cell r="A7">
            <v>0</v>
          </cell>
          <cell r="B7">
            <v>0</v>
          </cell>
          <cell r="C7">
            <v>0</v>
          </cell>
        </row>
        <row r="8">
          <cell r="A8">
            <v>0</v>
          </cell>
          <cell r="B8">
            <v>0</v>
          </cell>
          <cell r="C8">
            <v>0</v>
          </cell>
        </row>
        <row r="9">
          <cell r="A9">
            <v>0</v>
          </cell>
          <cell r="B9">
            <v>0</v>
          </cell>
          <cell r="C9">
            <v>0</v>
          </cell>
        </row>
        <row r="10">
          <cell r="A10">
            <v>0</v>
          </cell>
          <cell r="B10">
            <v>0</v>
          </cell>
          <cell r="C10">
            <v>0</v>
          </cell>
        </row>
        <row r="11">
          <cell r="A11">
            <v>0</v>
          </cell>
          <cell r="B11">
            <v>0</v>
          </cell>
          <cell r="C11">
            <v>0</v>
          </cell>
        </row>
        <row r="12">
          <cell r="A12">
            <v>0</v>
          </cell>
          <cell r="B12">
            <v>0</v>
          </cell>
          <cell r="C12">
            <v>0</v>
          </cell>
        </row>
        <row r="13">
          <cell r="A13">
            <v>0</v>
          </cell>
          <cell r="B13">
            <v>0</v>
          </cell>
          <cell r="C13">
            <v>0</v>
          </cell>
        </row>
        <row r="14">
          <cell r="A14">
            <v>0</v>
          </cell>
          <cell r="B14">
            <v>0</v>
          </cell>
          <cell r="C14">
            <v>0</v>
          </cell>
        </row>
        <row r="15">
          <cell r="A15">
            <v>0</v>
          </cell>
          <cell r="B15">
            <v>0</v>
          </cell>
          <cell r="C15">
            <v>0</v>
          </cell>
        </row>
        <row r="16">
          <cell r="A16">
            <v>0</v>
          </cell>
          <cell r="B16">
            <v>0</v>
          </cell>
          <cell r="C16">
            <v>0</v>
          </cell>
        </row>
        <row r="17">
          <cell r="A17">
            <v>0</v>
          </cell>
          <cell r="B17">
            <v>0</v>
          </cell>
          <cell r="C17">
            <v>0</v>
          </cell>
        </row>
        <row r="18">
          <cell r="A18">
            <v>0</v>
          </cell>
          <cell r="B18">
            <v>0</v>
          </cell>
          <cell r="C18">
            <v>0</v>
          </cell>
        </row>
        <row r="19">
          <cell r="A19">
            <v>0</v>
          </cell>
          <cell r="B19">
            <v>0</v>
          </cell>
          <cell r="C19">
            <v>0</v>
          </cell>
        </row>
        <row r="20">
          <cell r="A20">
            <v>0</v>
          </cell>
          <cell r="B20">
            <v>0</v>
          </cell>
          <cell r="C20">
            <v>0</v>
          </cell>
        </row>
        <row r="21">
          <cell r="A21">
            <v>0</v>
          </cell>
          <cell r="B21">
            <v>0</v>
          </cell>
          <cell r="C21">
            <v>0</v>
          </cell>
        </row>
        <row r="22">
          <cell r="A22">
            <v>0</v>
          </cell>
          <cell r="B22">
            <v>0</v>
          </cell>
          <cell r="C22">
            <v>0</v>
          </cell>
        </row>
        <row r="23">
          <cell r="A23">
            <v>0</v>
          </cell>
          <cell r="B23">
            <v>0</v>
          </cell>
          <cell r="C23">
            <v>0</v>
          </cell>
        </row>
        <row r="24">
          <cell r="A24">
            <v>0</v>
          </cell>
          <cell r="B24">
            <v>0</v>
          </cell>
          <cell r="C24">
            <v>0</v>
          </cell>
        </row>
        <row r="25">
          <cell r="A25">
            <v>0</v>
          </cell>
          <cell r="B25">
            <v>0</v>
          </cell>
          <cell r="C25">
            <v>0</v>
          </cell>
        </row>
        <row r="26">
          <cell r="A26">
            <v>0</v>
          </cell>
          <cell r="B26">
            <v>0</v>
          </cell>
          <cell r="C26">
            <v>0</v>
          </cell>
        </row>
        <row r="27">
          <cell r="A27">
            <v>0</v>
          </cell>
          <cell r="B27">
            <v>0</v>
          </cell>
          <cell r="C27">
            <v>0</v>
          </cell>
        </row>
        <row r="28">
          <cell r="A28">
            <v>0</v>
          </cell>
          <cell r="B28">
            <v>0</v>
          </cell>
          <cell r="C28">
            <v>0</v>
          </cell>
        </row>
        <row r="29">
          <cell r="A29">
            <v>0</v>
          </cell>
          <cell r="B29">
            <v>0</v>
          </cell>
          <cell r="C29">
            <v>0</v>
          </cell>
        </row>
        <row r="30">
          <cell r="A30">
            <v>0</v>
          </cell>
          <cell r="B30">
            <v>0</v>
          </cell>
          <cell r="C30">
            <v>0</v>
          </cell>
        </row>
        <row r="31">
          <cell r="A31">
            <v>0</v>
          </cell>
          <cell r="B31">
            <v>0</v>
          </cell>
          <cell r="C31">
            <v>0</v>
          </cell>
        </row>
        <row r="32">
          <cell r="A32">
            <v>0</v>
          </cell>
          <cell r="B32">
            <v>0</v>
          </cell>
          <cell r="C32">
            <v>0</v>
          </cell>
        </row>
        <row r="33">
          <cell r="A33">
            <v>0</v>
          </cell>
          <cell r="B33">
            <v>0</v>
          </cell>
          <cell r="C33">
            <v>0</v>
          </cell>
        </row>
        <row r="34">
          <cell r="A34">
            <v>0</v>
          </cell>
          <cell r="B34">
            <v>0</v>
          </cell>
          <cell r="C34">
            <v>0</v>
          </cell>
        </row>
        <row r="35">
          <cell r="A35">
            <v>0</v>
          </cell>
          <cell r="B35">
            <v>0</v>
          </cell>
          <cell r="C35">
            <v>0</v>
          </cell>
        </row>
        <row r="36">
          <cell r="A36">
            <v>0</v>
          </cell>
          <cell r="B36">
            <v>0</v>
          </cell>
          <cell r="C36">
            <v>0</v>
          </cell>
        </row>
        <row r="37">
          <cell r="A37">
            <v>0</v>
          </cell>
          <cell r="B37">
            <v>0</v>
          </cell>
          <cell r="C37">
            <v>0</v>
          </cell>
        </row>
        <row r="38">
          <cell r="A38">
            <v>0</v>
          </cell>
          <cell r="B38">
            <v>0</v>
          </cell>
          <cell r="C38">
            <v>0</v>
          </cell>
        </row>
        <row r="39">
          <cell r="A39">
            <v>0</v>
          </cell>
          <cell r="B39">
            <v>0</v>
          </cell>
          <cell r="C39">
            <v>0</v>
          </cell>
        </row>
        <row r="40">
          <cell r="A40">
            <v>0</v>
          </cell>
          <cell r="B40">
            <v>0</v>
          </cell>
          <cell r="C40">
            <v>0</v>
          </cell>
        </row>
        <row r="41">
          <cell r="A41">
            <v>0</v>
          </cell>
          <cell r="B41">
            <v>0</v>
          </cell>
          <cell r="C41">
            <v>0</v>
          </cell>
        </row>
        <row r="42">
          <cell r="A42">
            <v>0</v>
          </cell>
          <cell r="B42">
            <v>0</v>
          </cell>
          <cell r="C42">
            <v>0</v>
          </cell>
        </row>
        <row r="43">
          <cell r="A43">
            <v>0</v>
          </cell>
          <cell r="B43">
            <v>0</v>
          </cell>
          <cell r="C43">
            <v>0</v>
          </cell>
        </row>
        <row r="44">
          <cell r="A44">
            <v>0</v>
          </cell>
          <cell r="B44">
            <v>0</v>
          </cell>
          <cell r="C44">
            <v>0</v>
          </cell>
        </row>
        <row r="45">
          <cell r="A45">
            <v>0</v>
          </cell>
          <cell r="B45">
            <v>0</v>
          </cell>
          <cell r="C45">
            <v>0</v>
          </cell>
        </row>
        <row r="46">
          <cell r="A46">
            <v>0</v>
          </cell>
          <cell r="B46">
            <v>0</v>
          </cell>
          <cell r="C46">
            <v>0</v>
          </cell>
        </row>
        <row r="47">
          <cell r="A47">
            <v>0</v>
          </cell>
          <cell r="B47">
            <v>0</v>
          </cell>
          <cell r="C47">
            <v>0</v>
          </cell>
        </row>
        <row r="48">
          <cell r="A48">
            <v>0</v>
          </cell>
          <cell r="B48">
            <v>0</v>
          </cell>
          <cell r="C48">
            <v>0</v>
          </cell>
        </row>
        <row r="49">
          <cell r="A49">
            <v>0</v>
          </cell>
          <cell r="B49">
            <v>0</v>
          </cell>
          <cell r="C49">
            <v>0</v>
          </cell>
        </row>
        <row r="50">
          <cell r="A50">
            <v>0</v>
          </cell>
          <cell r="B50">
            <v>0</v>
          </cell>
          <cell r="C50">
            <v>0</v>
          </cell>
        </row>
        <row r="51">
          <cell r="A51">
            <v>0</v>
          </cell>
          <cell r="B51">
            <v>0</v>
          </cell>
          <cell r="C51">
            <v>0</v>
          </cell>
        </row>
        <row r="52">
          <cell r="A52">
            <v>0</v>
          </cell>
          <cell r="B52">
            <v>0</v>
          </cell>
          <cell r="C52">
            <v>0</v>
          </cell>
        </row>
        <row r="53">
          <cell r="A53">
            <v>0</v>
          </cell>
          <cell r="B53">
            <v>0</v>
          </cell>
          <cell r="C53">
            <v>0</v>
          </cell>
        </row>
        <row r="54">
          <cell r="A54">
            <v>0</v>
          </cell>
          <cell r="B54">
            <v>0</v>
          </cell>
          <cell r="C54">
            <v>0</v>
          </cell>
        </row>
        <row r="55">
          <cell r="A55">
            <v>0</v>
          </cell>
          <cell r="B55">
            <v>0</v>
          </cell>
          <cell r="C55">
            <v>0</v>
          </cell>
        </row>
        <row r="56">
          <cell r="A56">
            <v>0</v>
          </cell>
          <cell r="B56">
            <v>0</v>
          </cell>
          <cell r="C56">
            <v>0</v>
          </cell>
        </row>
        <row r="57">
          <cell r="A57">
            <v>0</v>
          </cell>
          <cell r="B57">
            <v>0</v>
          </cell>
          <cell r="C57">
            <v>0</v>
          </cell>
        </row>
        <row r="58">
          <cell r="A58">
            <v>0</v>
          </cell>
          <cell r="B58">
            <v>0</v>
          </cell>
          <cell r="C58">
            <v>0</v>
          </cell>
        </row>
        <row r="59">
          <cell r="A59">
            <v>0</v>
          </cell>
          <cell r="B59">
            <v>0</v>
          </cell>
          <cell r="C59">
            <v>0</v>
          </cell>
        </row>
        <row r="60">
          <cell r="A60">
            <v>0</v>
          </cell>
          <cell r="B60">
            <v>0</v>
          </cell>
          <cell r="C60">
            <v>0</v>
          </cell>
        </row>
        <row r="61">
          <cell r="A61">
            <v>0</v>
          </cell>
          <cell r="B61">
            <v>0</v>
          </cell>
          <cell r="C61">
            <v>0</v>
          </cell>
        </row>
        <row r="62">
          <cell r="A62">
            <v>0</v>
          </cell>
          <cell r="B62">
            <v>0</v>
          </cell>
          <cell r="C62">
            <v>0</v>
          </cell>
        </row>
        <row r="63">
          <cell r="A63">
            <v>0</v>
          </cell>
          <cell r="B63">
            <v>0</v>
          </cell>
          <cell r="C63">
            <v>0</v>
          </cell>
        </row>
        <row r="64">
          <cell r="A64">
            <v>0</v>
          </cell>
          <cell r="B64">
            <v>0</v>
          </cell>
          <cell r="C64">
            <v>0</v>
          </cell>
        </row>
        <row r="65">
          <cell r="A65">
            <v>0</v>
          </cell>
          <cell r="B65">
            <v>0</v>
          </cell>
          <cell r="C65">
            <v>0</v>
          </cell>
        </row>
        <row r="66">
          <cell r="A66">
            <v>0</v>
          </cell>
          <cell r="B66">
            <v>0</v>
          </cell>
          <cell r="C66">
            <v>0</v>
          </cell>
        </row>
        <row r="67">
          <cell r="A67">
            <v>0</v>
          </cell>
          <cell r="B67">
            <v>0</v>
          </cell>
          <cell r="C67">
            <v>0</v>
          </cell>
        </row>
        <row r="68">
          <cell r="A68">
            <v>0</v>
          </cell>
          <cell r="B68">
            <v>0</v>
          </cell>
          <cell r="C68">
            <v>0</v>
          </cell>
        </row>
        <row r="69">
          <cell r="A69">
            <v>0</v>
          </cell>
          <cell r="B69">
            <v>0</v>
          </cell>
          <cell r="C69">
            <v>0</v>
          </cell>
        </row>
        <row r="70">
          <cell r="A70">
            <v>0</v>
          </cell>
          <cell r="B70">
            <v>0</v>
          </cell>
          <cell r="C70">
            <v>0</v>
          </cell>
        </row>
        <row r="71">
          <cell r="A71">
            <v>0</v>
          </cell>
          <cell r="B71">
            <v>0</v>
          </cell>
          <cell r="C71">
            <v>0</v>
          </cell>
        </row>
        <row r="72">
          <cell r="A72">
            <v>0</v>
          </cell>
          <cell r="B72">
            <v>0</v>
          </cell>
          <cell r="C72">
            <v>0</v>
          </cell>
        </row>
        <row r="73">
          <cell r="A73">
            <v>0</v>
          </cell>
          <cell r="B73">
            <v>0</v>
          </cell>
          <cell r="C73">
            <v>0</v>
          </cell>
        </row>
        <row r="74">
          <cell r="A74">
            <v>0</v>
          </cell>
          <cell r="B74">
            <v>0</v>
          </cell>
          <cell r="C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</row>
        <row r="76">
          <cell r="A76">
            <v>0</v>
          </cell>
          <cell r="B76">
            <v>0</v>
          </cell>
          <cell r="C76">
            <v>0</v>
          </cell>
        </row>
        <row r="77">
          <cell r="A77">
            <v>0</v>
          </cell>
          <cell r="B77">
            <v>0</v>
          </cell>
          <cell r="C77">
            <v>0</v>
          </cell>
        </row>
        <row r="78">
          <cell r="A78">
            <v>0</v>
          </cell>
          <cell r="B78">
            <v>0</v>
          </cell>
          <cell r="C78">
            <v>0</v>
          </cell>
        </row>
        <row r="79">
          <cell r="A79">
            <v>0</v>
          </cell>
          <cell r="B79">
            <v>0</v>
          </cell>
          <cell r="C79">
            <v>0</v>
          </cell>
        </row>
        <row r="80">
          <cell r="A80">
            <v>0</v>
          </cell>
          <cell r="B80">
            <v>0</v>
          </cell>
          <cell r="C80">
            <v>0</v>
          </cell>
        </row>
        <row r="81">
          <cell r="A81">
            <v>0</v>
          </cell>
          <cell r="B81">
            <v>0</v>
          </cell>
          <cell r="C81">
            <v>0</v>
          </cell>
        </row>
        <row r="82">
          <cell r="A82">
            <v>0</v>
          </cell>
          <cell r="B82">
            <v>0</v>
          </cell>
          <cell r="C82">
            <v>0</v>
          </cell>
        </row>
        <row r="83">
          <cell r="A83">
            <v>0</v>
          </cell>
          <cell r="B83">
            <v>0</v>
          </cell>
          <cell r="C83">
            <v>0</v>
          </cell>
        </row>
        <row r="84">
          <cell r="A84">
            <v>0</v>
          </cell>
          <cell r="B84">
            <v>0</v>
          </cell>
          <cell r="C84">
            <v>0</v>
          </cell>
        </row>
        <row r="85">
          <cell r="A85">
            <v>0</v>
          </cell>
          <cell r="B85">
            <v>0</v>
          </cell>
          <cell r="C85">
            <v>0</v>
          </cell>
        </row>
        <row r="86">
          <cell r="A86">
            <v>0</v>
          </cell>
          <cell r="B86">
            <v>0</v>
          </cell>
          <cell r="C86">
            <v>0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10月菜單"/>
      <sheetName val="第一週"/>
      <sheetName val="第二週"/>
      <sheetName val="第三週"/>
      <sheetName val="第四週"/>
    </sheetNames>
    <sheetDataSet>
      <sheetData sheetId="0"/>
      <sheetData sheetId="1">
        <row r="40">
          <cell r="E40">
            <v>696.19071526983168</v>
          </cell>
        </row>
      </sheetData>
      <sheetData sheetId="2">
        <row r="40">
          <cell r="E40">
            <v>704.17199653007503</v>
          </cell>
        </row>
      </sheetData>
      <sheetData sheetId="3">
        <row r="37">
          <cell r="E37">
            <v>682.26875744342988</v>
          </cell>
        </row>
      </sheetData>
      <sheetData sheetId="4">
        <row r="37">
          <cell r="E37">
            <v>802.90832807914751</v>
          </cell>
        </row>
      </sheetData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L33"/>
  <sheetViews>
    <sheetView topLeftCell="A20" zoomScale="59" zoomScaleNormal="59" workbookViewId="0">
      <selection activeCell="R10" sqref="R10"/>
    </sheetView>
  </sheetViews>
  <sheetFormatPr defaultColWidth="8" defaultRowHeight="17"/>
  <cols>
    <col min="1" max="1" width="2.25" style="150" customWidth="1"/>
    <col min="2" max="2" width="9.75" style="161" customWidth="1"/>
    <col min="3" max="3" width="4.1640625" style="150" customWidth="1"/>
    <col min="4" max="4" width="12.83203125" style="159" customWidth="1"/>
    <col min="5" max="5" width="20.75" style="158" customWidth="1"/>
    <col min="6" max="6" width="19.33203125" style="158" customWidth="1"/>
    <col min="7" max="7" width="15.1640625" style="158" customWidth="1"/>
    <col min="8" max="8" width="20.83203125" style="158" customWidth="1"/>
    <col min="9" max="9" width="12.33203125" style="158" customWidth="1"/>
    <col min="10" max="10" width="11.9140625" style="159" hidden="1" customWidth="1"/>
    <col min="11" max="11" width="10.75" style="160" customWidth="1"/>
    <col min="12" max="12" width="16.75" style="150" customWidth="1"/>
    <col min="13" max="16384" width="8" style="150"/>
  </cols>
  <sheetData>
    <row r="1" spans="2:12" ht="38" customHeight="1" thickBot="1">
      <c r="B1" s="569" t="s">
        <v>222</v>
      </c>
      <c r="C1" s="570"/>
      <c r="D1" s="570"/>
      <c r="E1" s="570"/>
      <c r="F1" s="570"/>
      <c r="G1" s="570"/>
      <c r="H1" s="570"/>
      <c r="I1" s="570"/>
      <c r="J1" s="148"/>
      <c r="K1" s="149"/>
    </row>
    <row r="2" spans="2:12" ht="48" customHeight="1" thickBot="1">
      <c r="B2" s="162" t="s">
        <v>45</v>
      </c>
      <c r="C2" s="190" t="s">
        <v>46</v>
      </c>
      <c r="D2" s="163" t="s">
        <v>47</v>
      </c>
      <c r="E2" s="163" t="s">
        <v>48</v>
      </c>
      <c r="F2" s="163" t="s">
        <v>49</v>
      </c>
      <c r="G2" s="163" t="s">
        <v>50</v>
      </c>
      <c r="H2" s="163" t="s">
        <v>51</v>
      </c>
      <c r="I2" s="164" t="s">
        <v>52</v>
      </c>
      <c r="J2" s="165" t="s">
        <v>38</v>
      </c>
      <c r="K2" s="166" t="s">
        <v>39</v>
      </c>
    </row>
    <row r="3" spans="2:12" ht="38" hidden="1" customHeight="1">
      <c r="B3" s="167"/>
      <c r="C3" s="168" t="s">
        <v>137</v>
      </c>
      <c r="D3" s="169"/>
      <c r="E3" s="199"/>
      <c r="F3" s="199"/>
      <c r="G3" s="169"/>
      <c r="H3" s="199"/>
      <c r="I3" s="170"/>
      <c r="J3" s="171"/>
      <c r="K3" s="172">
        <f>[2]第一週!E40</f>
        <v>696.19071526983168</v>
      </c>
    </row>
    <row r="4" spans="2:12" ht="38" hidden="1" customHeight="1">
      <c r="B4" s="173"/>
      <c r="C4" s="178" t="s">
        <v>55</v>
      </c>
      <c r="D4" s="179"/>
      <c r="E4" s="174"/>
      <c r="F4" s="323"/>
      <c r="G4" s="175"/>
      <c r="H4" s="175"/>
      <c r="I4" s="175"/>
      <c r="J4" s="176"/>
      <c r="K4" s="177">
        <f>'0601-0603'!L38</f>
        <v>450</v>
      </c>
    </row>
    <row r="5" spans="2:12" ht="38" customHeight="1">
      <c r="B5" s="173" t="s">
        <v>191</v>
      </c>
      <c r="C5" s="186" t="s">
        <v>56</v>
      </c>
      <c r="D5" s="576" t="s">
        <v>215</v>
      </c>
      <c r="E5" s="577"/>
      <c r="F5" s="179" t="s">
        <v>216</v>
      </c>
      <c r="G5" s="175"/>
      <c r="H5" s="174"/>
      <c r="I5" s="171" t="s">
        <v>213</v>
      </c>
      <c r="J5" s="171"/>
      <c r="K5" s="177">
        <f>'0601-0603'!S38</f>
        <v>775.9236058059588</v>
      </c>
      <c r="L5" s="153"/>
    </row>
    <row r="6" spans="2:12" ht="38" customHeight="1">
      <c r="B6" s="173" t="s">
        <v>192</v>
      </c>
      <c r="C6" s="178" t="s">
        <v>214</v>
      </c>
      <c r="D6" s="179" t="s">
        <v>217</v>
      </c>
      <c r="E6" s="188" t="s">
        <v>227</v>
      </c>
      <c r="F6" s="179" t="s">
        <v>226</v>
      </c>
      <c r="G6" s="179" t="s">
        <v>62</v>
      </c>
      <c r="H6" s="179" t="s">
        <v>219</v>
      </c>
      <c r="I6" s="171"/>
      <c r="J6" s="179"/>
      <c r="K6" s="172">
        <f>'0601-0603'!Z38</f>
        <v>685.74840015057407</v>
      </c>
    </row>
    <row r="7" spans="2:12" ht="38" customHeight="1" thickBot="1">
      <c r="B7" s="180" t="s">
        <v>193</v>
      </c>
      <c r="C7" s="181" t="s">
        <v>58</v>
      </c>
      <c r="D7" s="581" t="s">
        <v>483</v>
      </c>
      <c r="E7" s="582"/>
      <c r="F7" s="582"/>
      <c r="G7" s="582"/>
      <c r="H7" s="583"/>
      <c r="I7" s="300"/>
      <c r="J7" s="182"/>
      <c r="K7" s="563">
        <f>'0601-0603'!AG38</f>
        <v>728.11441968091583</v>
      </c>
    </row>
    <row r="8" spans="2:12" ht="38" customHeight="1">
      <c r="B8" s="167" t="s">
        <v>194</v>
      </c>
      <c r="C8" s="168" t="s">
        <v>53</v>
      </c>
      <c r="D8" s="169" t="s">
        <v>91</v>
      </c>
      <c r="E8" s="169" t="s">
        <v>220</v>
      </c>
      <c r="F8" s="169" t="s">
        <v>221</v>
      </c>
      <c r="G8" s="169" t="s">
        <v>62</v>
      </c>
      <c r="H8" s="169" t="s">
        <v>256</v>
      </c>
      <c r="I8" s="170"/>
      <c r="J8" s="179"/>
      <c r="K8" s="184">
        <f>'0606-0610'!E38</f>
        <v>679.72899641299421</v>
      </c>
    </row>
    <row r="9" spans="2:12" ht="38" customHeight="1">
      <c r="B9" s="173" t="s">
        <v>195</v>
      </c>
      <c r="C9" s="178" t="s">
        <v>55</v>
      </c>
      <c r="D9" s="179" t="s">
        <v>90</v>
      </c>
      <c r="E9" s="174" t="s">
        <v>92</v>
      </c>
      <c r="F9" s="179" t="s">
        <v>445</v>
      </c>
      <c r="G9" s="179" t="s">
        <v>62</v>
      </c>
      <c r="H9" s="175" t="s">
        <v>259</v>
      </c>
      <c r="I9" s="175"/>
      <c r="J9" s="171"/>
      <c r="K9" s="185">
        <f>'0606-0610'!L38</f>
        <v>671.71353339592531</v>
      </c>
      <c r="L9" s="154"/>
    </row>
    <row r="10" spans="2:12" ht="38" customHeight="1">
      <c r="B10" s="173" t="s">
        <v>196</v>
      </c>
      <c r="C10" s="186" t="s">
        <v>56</v>
      </c>
      <c r="D10" s="571" t="s">
        <v>73</v>
      </c>
      <c r="E10" s="578"/>
      <c r="F10" s="179" t="s">
        <v>74</v>
      </c>
      <c r="G10" s="175"/>
      <c r="H10" s="175" t="s">
        <v>223</v>
      </c>
      <c r="I10" s="171" t="s">
        <v>130</v>
      </c>
      <c r="J10" s="187"/>
      <c r="K10" s="172">
        <f>'0606-0610'!S38</f>
        <v>754.12713820706153</v>
      </c>
    </row>
    <row r="11" spans="2:12" ht="38" customHeight="1">
      <c r="B11" s="173" t="s">
        <v>197</v>
      </c>
      <c r="C11" s="178" t="s">
        <v>57</v>
      </c>
      <c r="D11" s="179" t="s">
        <v>90</v>
      </c>
      <c r="E11" s="179" t="s">
        <v>479</v>
      </c>
      <c r="F11" s="179" t="s">
        <v>224</v>
      </c>
      <c r="G11" s="179" t="s">
        <v>62</v>
      </c>
      <c r="H11" s="175" t="s">
        <v>257</v>
      </c>
      <c r="I11" s="481" t="s">
        <v>417</v>
      </c>
      <c r="J11" s="176"/>
      <c r="K11" s="177">
        <f>'0606-0610'!Z38</f>
        <v>816.64929296855212</v>
      </c>
    </row>
    <row r="12" spans="2:12" ht="38" customHeight="1" thickBot="1">
      <c r="B12" s="180" t="s">
        <v>198</v>
      </c>
      <c r="C12" s="328" t="s">
        <v>58</v>
      </c>
      <c r="D12" s="194" t="s">
        <v>91</v>
      </c>
      <c r="E12" s="189" t="s">
        <v>93</v>
      </c>
      <c r="F12" s="189" t="s">
        <v>252</v>
      </c>
      <c r="G12" s="332" t="s">
        <v>63</v>
      </c>
      <c r="H12" s="333" t="s">
        <v>225</v>
      </c>
      <c r="I12" s="417"/>
      <c r="J12" s="329"/>
      <c r="K12" s="330">
        <f>'0606-0610'!AG38</f>
        <v>710.53136175418774</v>
      </c>
    </row>
    <row r="13" spans="2:12" ht="38" customHeight="1">
      <c r="B13" s="167" t="s">
        <v>199</v>
      </c>
      <c r="C13" s="168" t="s">
        <v>136</v>
      </c>
      <c r="D13" s="169" t="s">
        <v>91</v>
      </c>
      <c r="E13" s="169" t="s">
        <v>228</v>
      </c>
      <c r="F13" s="169" t="s">
        <v>452</v>
      </c>
      <c r="G13" s="169" t="s">
        <v>62</v>
      </c>
      <c r="H13" s="169" t="s">
        <v>229</v>
      </c>
      <c r="I13" s="418"/>
      <c r="J13" s="414"/>
      <c r="K13" s="184">
        <v>0</v>
      </c>
    </row>
    <row r="14" spans="2:12" ht="38" customHeight="1">
      <c r="B14" s="173" t="s">
        <v>200</v>
      </c>
      <c r="C14" s="178" t="s">
        <v>55</v>
      </c>
      <c r="D14" s="179" t="s">
        <v>90</v>
      </c>
      <c r="E14" s="179" t="s">
        <v>234</v>
      </c>
      <c r="F14" s="179" t="s">
        <v>251</v>
      </c>
      <c r="G14" s="175" t="s">
        <v>62</v>
      </c>
      <c r="H14" s="179" t="s">
        <v>218</v>
      </c>
      <c r="I14" s="175"/>
      <c r="J14" s="171"/>
      <c r="K14" s="185">
        <f>'0613-0617'!L38</f>
        <v>719.06291172595525</v>
      </c>
    </row>
    <row r="15" spans="2:12" ht="38" customHeight="1">
      <c r="B15" s="173" t="s">
        <v>201</v>
      </c>
      <c r="C15" s="186" t="s">
        <v>56</v>
      </c>
      <c r="D15" s="571" t="s">
        <v>230</v>
      </c>
      <c r="E15" s="572"/>
      <c r="F15" s="419"/>
      <c r="G15" s="175" t="s">
        <v>62</v>
      </c>
      <c r="H15" s="176" t="s">
        <v>231</v>
      </c>
      <c r="I15" s="176" t="s">
        <v>131</v>
      </c>
      <c r="J15" s="176"/>
      <c r="K15" s="172">
        <f>'0613-0617'!S38</f>
        <v>442.68865121806294</v>
      </c>
    </row>
    <row r="16" spans="2:12" ht="38" customHeight="1">
      <c r="B16" s="173" t="s">
        <v>202</v>
      </c>
      <c r="C16" s="178" t="s">
        <v>57</v>
      </c>
      <c r="D16" s="179" t="s">
        <v>90</v>
      </c>
      <c r="E16" s="179" t="s">
        <v>232</v>
      </c>
      <c r="F16" s="179" t="s">
        <v>233</v>
      </c>
      <c r="G16" s="179" t="s">
        <v>62</v>
      </c>
      <c r="H16" s="179" t="s">
        <v>258</v>
      </c>
      <c r="I16" s="301"/>
      <c r="J16" s="179"/>
      <c r="K16" s="172">
        <f>'0613-0617'!Z38</f>
        <v>724.43181818181813</v>
      </c>
    </row>
    <row r="17" spans="2:11" ht="38" customHeight="1" thickBot="1">
      <c r="B17" s="331" t="s">
        <v>203</v>
      </c>
      <c r="C17" s="181" t="s">
        <v>58</v>
      </c>
      <c r="D17" s="194" t="s">
        <v>91</v>
      </c>
      <c r="E17" s="189" t="s">
        <v>235</v>
      </c>
      <c r="F17" s="189" t="s">
        <v>261</v>
      </c>
      <c r="G17" s="334" t="s">
        <v>63</v>
      </c>
      <c r="H17" s="189" t="s">
        <v>260</v>
      </c>
      <c r="I17" s="182"/>
      <c r="J17" s="182"/>
      <c r="K17" s="183">
        <f>'0613-0617'!AG38</f>
        <v>708.57142857142867</v>
      </c>
    </row>
    <row r="18" spans="2:11" ht="38" customHeight="1" thickBot="1">
      <c r="B18" s="180" t="s">
        <v>204</v>
      </c>
      <c r="C18" s="287" t="s">
        <v>53</v>
      </c>
      <c r="D18" s="169" t="s">
        <v>91</v>
      </c>
      <c r="E18" s="199" t="s">
        <v>236</v>
      </c>
      <c r="F18" s="199" t="s">
        <v>255</v>
      </c>
      <c r="G18" s="169" t="s">
        <v>140</v>
      </c>
      <c r="H18" s="199" t="s">
        <v>263</v>
      </c>
      <c r="I18" s="305"/>
      <c r="J18" s="306"/>
      <c r="K18" s="288">
        <f>'0620-0624'!E38</f>
        <v>667.46671766532711</v>
      </c>
    </row>
    <row r="19" spans="2:11" ht="38" customHeight="1">
      <c r="B19" s="180" t="s">
        <v>205</v>
      </c>
      <c r="C19" s="178" t="s">
        <v>55</v>
      </c>
      <c r="D19" s="179" t="s">
        <v>90</v>
      </c>
      <c r="E19" s="200" t="s">
        <v>240</v>
      </c>
      <c r="F19" s="200" t="s">
        <v>253</v>
      </c>
      <c r="G19" s="175" t="s">
        <v>62</v>
      </c>
      <c r="H19" s="200" t="s">
        <v>262</v>
      </c>
      <c r="I19" s="175"/>
      <c r="J19" s="171"/>
      <c r="K19" s="288">
        <f>'0620-0624'!L38</f>
        <v>673.06277056277054</v>
      </c>
    </row>
    <row r="20" spans="2:11" ht="38" customHeight="1">
      <c r="B20" s="180" t="s">
        <v>206</v>
      </c>
      <c r="C20" s="186" t="s">
        <v>56</v>
      </c>
      <c r="D20" s="579" t="s">
        <v>434</v>
      </c>
      <c r="E20" s="580"/>
      <c r="F20" s="179" t="s">
        <v>247</v>
      </c>
      <c r="G20" s="175"/>
      <c r="H20" s="179"/>
      <c r="I20" s="179" t="s">
        <v>131</v>
      </c>
      <c r="J20" s="176"/>
      <c r="K20" s="172">
        <f>'0620-0624'!S38</f>
        <v>790.30844155844159</v>
      </c>
    </row>
    <row r="21" spans="2:11" ht="38" customHeight="1">
      <c r="B21" s="180" t="s">
        <v>207</v>
      </c>
      <c r="C21" s="178" t="s">
        <v>57</v>
      </c>
      <c r="D21" s="179" t="s">
        <v>90</v>
      </c>
      <c r="E21" s="335" t="s">
        <v>239</v>
      </c>
      <c r="F21" s="198" t="s">
        <v>238</v>
      </c>
      <c r="G21" s="179" t="s">
        <v>62</v>
      </c>
      <c r="H21" s="200" t="s">
        <v>388</v>
      </c>
      <c r="I21" s="300" t="s">
        <v>132</v>
      </c>
      <c r="J21" s="187"/>
      <c r="K21" s="172">
        <f>'0620-0624'!Z38</f>
        <v>851.695652173913</v>
      </c>
    </row>
    <row r="22" spans="2:11" ht="38" customHeight="1" thickBot="1">
      <c r="B22" s="180" t="s">
        <v>208</v>
      </c>
      <c r="C22" s="181" t="s">
        <v>58</v>
      </c>
      <c r="D22" s="194" t="s">
        <v>91</v>
      </c>
      <c r="E22" s="336" t="s">
        <v>242</v>
      </c>
      <c r="F22" s="336" t="s">
        <v>243</v>
      </c>
      <c r="G22" s="334" t="s">
        <v>63</v>
      </c>
      <c r="H22" s="336" t="s">
        <v>94</v>
      </c>
      <c r="I22" s="182"/>
      <c r="J22" s="182"/>
      <c r="K22" s="183">
        <f>'0620-0624'!AG38</f>
        <v>727.27272727272725</v>
      </c>
    </row>
    <row r="23" spans="2:11" ht="36" customHeight="1">
      <c r="B23" s="167" t="s">
        <v>209</v>
      </c>
      <c r="C23" s="168" t="s">
        <v>53</v>
      </c>
      <c r="D23" s="169" t="s">
        <v>91</v>
      </c>
      <c r="E23" s="199" t="s">
        <v>244</v>
      </c>
      <c r="F23" s="199" t="s">
        <v>241</v>
      </c>
      <c r="G23" s="169" t="s">
        <v>54</v>
      </c>
      <c r="H23" s="199" t="s">
        <v>264</v>
      </c>
      <c r="I23" s="199"/>
      <c r="J23" s="193"/>
      <c r="K23" s="280">
        <f>'0620-0624'!AG38</f>
        <v>727.27272727272725</v>
      </c>
    </row>
    <row r="24" spans="2:11" ht="36" customHeight="1">
      <c r="B24" s="173" t="s">
        <v>210</v>
      </c>
      <c r="C24" s="178" t="s">
        <v>87</v>
      </c>
      <c r="D24" s="179" t="s">
        <v>90</v>
      </c>
      <c r="E24" s="200" t="s">
        <v>245</v>
      </c>
      <c r="F24" s="200" t="s">
        <v>254</v>
      </c>
      <c r="G24" s="175" t="s">
        <v>54</v>
      </c>
      <c r="H24" s="200" t="s">
        <v>141</v>
      </c>
      <c r="I24" s="175"/>
      <c r="J24" s="151"/>
      <c r="K24" s="281">
        <f>'0627-0630'!L38</f>
        <v>707.34307359307354</v>
      </c>
    </row>
    <row r="25" spans="2:11" ht="36" customHeight="1">
      <c r="B25" s="173" t="s">
        <v>211</v>
      </c>
      <c r="C25" s="186" t="s">
        <v>88</v>
      </c>
      <c r="D25" s="576" t="s">
        <v>246</v>
      </c>
      <c r="E25" s="577"/>
      <c r="F25" s="179" t="s">
        <v>248</v>
      </c>
      <c r="G25" s="175"/>
      <c r="H25" s="198" t="s">
        <v>249</v>
      </c>
      <c r="I25" s="176" t="s">
        <v>131</v>
      </c>
      <c r="J25" s="152"/>
      <c r="K25" s="282">
        <f>'0627-0630'!S38</f>
        <v>733.45779220779218</v>
      </c>
    </row>
    <row r="26" spans="2:11" ht="36" customHeight="1" thickBot="1">
      <c r="B26" s="356" t="s">
        <v>212</v>
      </c>
      <c r="C26" s="287" t="s">
        <v>89</v>
      </c>
      <c r="D26" s="179" t="s">
        <v>29</v>
      </c>
      <c r="E26" s="200" t="s">
        <v>237</v>
      </c>
      <c r="F26" s="302" t="s">
        <v>250</v>
      </c>
      <c r="G26" s="175" t="s">
        <v>54</v>
      </c>
      <c r="H26" s="200" t="s">
        <v>142</v>
      </c>
      <c r="I26" s="200"/>
      <c r="J26" s="303"/>
      <c r="K26" s="304">
        <f>'0627-0630'!Z38</f>
        <v>704.74454365079362</v>
      </c>
    </row>
    <row r="27" spans="2:11" s="157" customFormat="1" ht="36" hidden="1" customHeight="1" thickBot="1">
      <c r="B27" s="357"/>
      <c r="C27" s="181"/>
      <c r="D27" s="194"/>
      <c r="E27" s="189"/>
      <c r="F27" s="336"/>
      <c r="G27" s="334"/>
      <c r="H27" s="189"/>
      <c r="I27" s="155"/>
      <c r="J27" s="156"/>
      <c r="K27" s="365">
        <f>'0627-0630'!AG38</f>
        <v>741.825165378983</v>
      </c>
    </row>
    <row r="28" spans="2:11" ht="20.65" customHeight="1">
      <c r="B28" s="573"/>
      <c r="C28" s="574"/>
      <c r="D28" s="575"/>
      <c r="E28" s="575"/>
      <c r="F28" s="575"/>
      <c r="G28" s="575"/>
      <c r="H28" s="567" t="s">
        <v>37</v>
      </c>
      <c r="I28" s="568"/>
      <c r="J28" s="568"/>
      <c r="K28" s="568"/>
    </row>
    <row r="29" spans="2:11" ht="31.25" customHeight="1">
      <c r="B29" s="564" t="s">
        <v>60</v>
      </c>
      <c r="C29" s="565"/>
      <c r="D29" s="566"/>
      <c r="E29" s="566"/>
      <c r="F29" s="566"/>
      <c r="G29" s="566"/>
    </row>
    <row r="30" spans="2:11" ht="19.5">
      <c r="B30" s="564"/>
      <c r="C30" s="565"/>
      <c r="D30" s="566"/>
      <c r="E30" s="566"/>
      <c r="F30" s="566"/>
      <c r="G30" s="566"/>
    </row>
    <row r="31" spans="2:11" ht="19.5">
      <c r="B31" s="564"/>
      <c r="C31" s="565"/>
      <c r="D31" s="566"/>
      <c r="E31" s="566"/>
      <c r="F31" s="566"/>
      <c r="G31" s="566"/>
    </row>
    <row r="32" spans="2:11" ht="19.5">
      <c r="B32" s="564"/>
      <c r="C32" s="565"/>
      <c r="D32" s="566"/>
      <c r="E32" s="566"/>
      <c r="F32" s="566"/>
      <c r="G32" s="566"/>
    </row>
    <row r="33" spans="2:7" ht="19.5">
      <c r="B33" s="564"/>
      <c r="C33" s="565"/>
      <c r="D33" s="566"/>
      <c r="E33" s="566"/>
      <c r="F33" s="566"/>
      <c r="G33" s="566"/>
    </row>
  </sheetData>
  <mergeCells count="14">
    <mergeCell ref="B31:G31"/>
    <mergeCell ref="B32:G32"/>
    <mergeCell ref="B33:G33"/>
    <mergeCell ref="H28:K28"/>
    <mergeCell ref="B1:I1"/>
    <mergeCell ref="D15:E15"/>
    <mergeCell ref="B28:G28"/>
    <mergeCell ref="B29:G29"/>
    <mergeCell ref="B30:G30"/>
    <mergeCell ref="D5:E5"/>
    <mergeCell ref="D10:E10"/>
    <mergeCell ref="D20:E20"/>
    <mergeCell ref="D25:E25"/>
    <mergeCell ref="D7:H7"/>
  </mergeCells>
  <phoneticPr fontId="10" type="noConversion"/>
  <printOptions horizontalCentered="1" verticalCentered="1"/>
  <pageMargins left="7.874015748031496E-2" right="7.874015748031496E-2" top="7.874015748031496E-2" bottom="7.874015748031496E-2" header="0" footer="0"/>
  <pageSetup paperSize="9" scale="7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AZ42"/>
  <sheetViews>
    <sheetView topLeftCell="E1" zoomScale="60" zoomScaleNormal="60" workbookViewId="0">
      <selection activeCell="Z17" sqref="Z17"/>
    </sheetView>
  </sheetViews>
  <sheetFormatPr defaultRowHeight="14"/>
  <cols>
    <col min="1" max="1" width="4.75" customWidth="1"/>
    <col min="2" max="2" width="5.75" customWidth="1"/>
    <col min="3" max="3" width="10" customWidth="1"/>
    <col min="4" max="4" width="7.25" customWidth="1"/>
    <col min="5" max="5" width="7.33203125" customWidth="1"/>
    <col min="6" max="8" width="4.75" style="263" hidden="1" customWidth="1"/>
    <col min="9" max="9" width="5.75" customWidth="1"/>
    <col min="10" max="10" width="10.1640625" customWidth="1"/>
    <col min="11" max="11" width="7.25" customWidth="1"/>
    <col min="12" max="12" width="7.33203125" customWidth="1"/>
    <col min="13" max="15" width="4.75" style="263" hidden="1" customWidth="1"/>
    <col min="16" max="16" width="5.75" customWidth="1"/>
    <col min="17" max="17" width="11.9140625" customWidth="1"/>
    <col min="18" max="18" width="7.1640625" customWidth="1"/>
    <col min="19" max="19" width="7.33203125" customWidth="1"/>
    <col min="20" max="22" width="4.75" style="232" hidden="1" customWidth="1"/>
    <col min="23" max="23" width="5.75" customWidth="1"/>
    <col min="24" max="24" width="10.08203125" customWidth="1"/>
    <col min="25" max="25" width="7.75" customWidth="1"/>
    <col min="26" max="26" width="8.08203125" customWidth="1"/>
    <col min="27" max="29" width="4.75" style="232" hidden="1" customWidth="1"/>
    <col min="30" max="30" width="5.9140625" customWidth="1"/>
    <col min="31" max="31" width="10" customWidth="1"/>
    <col min="32" max="32" width="7.25" customWidth="1"/>
    <col min="33" max="33" width="7.75" customWidth="1"/>
    <col min="34" max="36" width="4.75" style="232" hidden="1" customWidth="1"/>
    <col min="37" max="37" width="6.75" customWidth="1"/>
    <col min="38" max="38" width="29.83203125" customWidth="1"/>
  </cols>
  <sheetData>
    <row r="1" spans="1:52" ht="25">
      <c r="A1" s="587" t="s">
        <v>266</v>
      </c>
      <c r="B1" s="587"/>
      <c r="C1" s="587"/>
      <c r="D1" s="587"/>
      <c r="E1" s="587"/>
      <c r="F1" s="587"/>
      <c r="G1" s="587"/>
      <c r="H1" s="587"/>
      <c r="I1" s="587"/>
      <c r="J1" s="587"/>
      <c r="K1" s="587"/>
      <c r="L1" s="587"/>
      <c r="M1" s="587"/>
      <c r="N1" s="587"/>
      <c r="O1" s="587"/>
      <c r="P1" s="587"/>
      <c r="Q1" s="587"/>
      <c r="R1" s="587"/>
      <c r="S1" s="587"/>
      <c r="T1" s="587"/>
      <c r="U1" s="587"/>
      <c r="V1" s="587"/>
      <c r="W1" s="587"/>
      <c r="X1" s="587"/>
      <c r="Y1" s="587"/>
      <c r="Z1" s="587"/>
      <c r="AA1" s="587"/>
      <c r="AB1" s="587"/>
      <c r="AC1" s="587"/>
      <c r="AD1" s="587"/>
      <c r="AE1" s="587"/>
      <c r="AF1" s="587"/>
      <c r="AG1" s="588"/>
      <c r="AH1"/>
      <c r="AI1"/>
      <c r="AJ1"/>
    </row>
    <row r="2" spans="1:52" s="50" customFormat="1" ht="24" customHeight="1">
      <c r="A2" s="589" t="s">
        <v>138</v>
      </c>
      <c r="B2" s="589"/>
      <c r="C2" s="590" t="s">
        <v>265</v>
      </c>
      <c r="D2" s="591"/>
      <c r="E2" s="591"/>
      <c r="F2" s="591"/>
      <c r="G2" s="591"/>
      <c r="H2" s="591"/>
      <c r="I2" s="591"/>
      <c r="J2" s="591"/>
      <c r="K2" s="591"/>
      <c r="L2" s="591"/>
      <c r="M2" s="208"/>
      <c r="N2" s="208"/>
      <c r="O2" s="208"/>
      <c r="P2" s="64" t="s">
        <v>139</v>
      </c>
      <c r="Q2" s="64"/>
      <c r="R2" s="45"/>
      <c r="S2" s="64"/>
      <c r="T2" s="208"/>
      <c r="U2" s="208"/>
      <c r="V2" s="208"/>
      <c r="W2" s="64"/>
      <c r="X2" s="64" t="s">
        <v>22</v>
      </c>
      <c r="Y2" s="65"/>
      <c r="Z2" s="64"/>
      <c r="AA2" s="208"/>
      <c r="AB2" s="208"/>
      <c r="AC2" s="208"/>
      <c r="AD2" s="65"/>
      <c r="AE2" s="65"/>
      <c r="AF2" s="64"/>
      <c r="AG2" s="65"/>
      <c r="AH2" s="208"/>
      <c r="AI2" s="592"/>
      <c r="AJ2" s="592"/>
      <c r="AK2" s="592"/>
      <c r="AL2" s="592"/>
      <c r="AM2" s="592"/>
      <c r="AN2" s="592"/>
      <c r="AO2" s="592"/>
      <c r="AP2" s="592"/>
      <c r="AQ2" s="592"/>
      <c r="AR2" s="592"/>
      <c r="AS2" s="592"/>
      <c r="AT2" s="592"/>
      <c r="AU2" s="592"/>
      <c r="AV2" s="592"/>
      <c r="AW2" s="592"/>
      <c r="AX2" s="592"/>
      <c r="AY2" s="592"/>
      <c r="AZ2" s="592"/>
    </row>
    <row r="3" spans="1:52" ht="17">
      <c r="A3" s="62" t="s">
        <v>0</v>
      </c>
      <c r="B3" s="593" t="s">
        <v>144</v>
      </c>
      <c r="C3" s="594"/>
      <c r="D3" s="594"/>
      <c r="E3" s="594"/>
      <c r="F3" s="239"/>
      <c r="G3" s="240"/>
      <c r="H3" s="240"/>
      <c r="I3" s="593" t="s">
        <v>143</v>
      </c>
      <c r="J3" s="594"/>
      <c r="K3" s="594"/>
      <c r="L3" s="594"/>
      <c r="M3" s="239"/>
      <c r="N3" s="240"/>
      <c r="O3" s="240"/>
      <c r="P3" s="593" t="s">
        <v>323</v>
      </c>
      <c r="Q3" s="594"/>
      <c r="R3" s="594"/>
      <c r="S3" s="594"/>
      <c r="T3" s="209"/>
      <c r="U3" s="210"/>
      <c r="V3" s="210"/>
      <c r="W3" s="593" t="s">
        <v>322</v>
      </c>
      <c r="X3" s="594"/>
      <c r="Y3" s="594"/>
      <c r="Z3" s="594"/>
      <c r="AA3" s="209"/>
      <c r="AB3" s="210"/>
      <c r="AC3" s="210"/>
      <c r="AD3" s="597" t="s">
        <v>321</v>
      </c>
      <c r="AE3" s="598"/>
      <c r="AF3" s="598"/>
      <c r="AG3" s="598"/>
      <c r="AH3" s="209"/>
      <c r="AI3" s="210"/>
      <c r="AJ3" s="210"/>
      <c r="AK3" s="138"/>
      <c r="AL3" s="138"/>
      <c r="AM3" s="138"/>
      <c r="AN3" s="138"/>
    </row>
    <row r="4" spans="1:52" ht="17">
      <c r="A4" s="62" t="s">
        <v>3</v>
      </c>
      <c r="B4" s="1"/>
      <c r="C4" s="62" t="s">
        <v>5</v>
      </c>
      <c r="D4" s="2" t="s">
        <v>6</v>
      </c>
      <c r="E4" s="1" t="s">
        <v>7</v>
      </c>
      <c r="F4" s="241" t="s">
        <v>40</v>
      </c>
      <c r="G4" s="241" t="s">
        <v>41</v>
      </c>
      <c r="H4" s="241" t="s">
        <v>42</v>
      </c>
      <c r="I4" s="1"/>
      <c r="J4" s="196" t="s">
        <v>5</v>
      </c>
      <c r="K4" s="2" t="s">
        <v>6</v>
      </c>
      <c r="L4" s="1" t="s">
        <v>7</v>
      </c>
      <c r="M4" s="241" t="s">
        <v>40</v>
      </c>
      <c r="N4" s="241" t="s">
        <v>41</v>
      </c>
      <c r="O4" s="241" t="s">
        <v>42</v>
      </c>
      <c r="P4" s="1" t="s">
        <v>4</v>
      </c>
      <c r="Q4" s="62" t="s">
        <v>5</v>
      </c>
      <c r="R4" s="2" t="s">
        <v>6</v>
      </c>
      <c r="S4" s="1" t="s">
        <v>7</v>
      </c>
      <c r="T4" s="207" t="s">
        <v>40</v>
      </c>
      <c r="U4" s="207" t="s">
        <v>41</v>
      </c>
      <c r="V4" s="207" t="s">
        <v>42</v>
      </c>
      <c r="W4" s="1" t="s">
        <v>4</v>
      </c>
      <c r="X4" s="62" t="s">
        <v>5</v>
      </c>
      <c r="Y4" s="2" t="s">
        <v>6</v>
      </c>
      <c r="Z4" s="1" t="s">
        <v>7</v>
      </c>
      <c r="AA4" s="207" t="s">
        <v>40</v>
      </c>
      <c r="AB4" s="207" t="s">
        <v>41</v>
      </c>
      <c r="AC4" s="207" t="s">
        <v>42</v>
      </c>
      <c r="AD4" s="1" t="s">
        <v>4</v>
      </c>
      <c r="AE4" s="62" t="s">
        <v>5</v>
      </c>
      <c r="AF4" s="2" t="s">
        <v>6</v>
      </c>
      <c r="AG4" s="1" t="s">
        <v>7</v>
      </c>
      <c r="AH4" s="207" t="s">
        <v>40</v>
      </c>
      <c r="AI4" s="207" t="s">
        <v>41</v>
      </c>
      <c r="AJ4" s="236" t="s">
        <v>42</v>
      </c>
      <c r="AK4" s="138"/>
      <c r="AL4" s="138"/>
      <c r="AM4" s="138"/>
      <c r="AN4" s="138"/>
    </row>
    <row r="5" spans="1:52" ht="17" customHeight="1">
      <c r="A5" s="620" t="s">
        <v>1</v>
      </c>
      <c r="B5" s="613"/>
      <c r="C5" s="433"/>
      <c r="D5" s="434"/>
      <c r="E5" s="435"/>
      <c r="F5" s="436">
        <v>4.5</v>
      </c>
      <c r="G5" s="437"/>
      <c r="H5" s="437"/>
      <c r="I5" s="613" t="s">
        <v>29</v>
      </c>
      <c r="J5" s="438" t="s">
        <v>27</v>
      </c>
      <c r="K5" s="439"/>
      <c r="L5" s="439"/>
      <c r="M5" s="242">
        <v>4.5</v>
      </c>
      <c r="N5" s="243"/>
      <c r="O5" s="243"/>
      <c r="P5" s="616" t="s">
        <v>271</v>
      </c>
      <c r="Q5" s="75" t="s">
        <v>272</v>
      </c>
      <c r="R5" s="341">
        <v>71</v>
      </c>
      <c r="S5" s="415">
        <v>50</v>
      </c>
      <c r="T5" s="253">
        <v>4.5</v>
      </c>
      <c r="U5" s="212"/>
      <c r="V5" s="212"/>
      <c r="W5" s="621" t="s">
        <v>29</v>
      </c>
      <c r="X5" s="51" t="s">
        <v>27</v>
      </c>
      <c r="Y5" s="41">
        <v>52</v>
      </c>
      <c r="Z5" s="41">
        <v>35</v>
      </c>
      <c r="AA5" s="242">
        <v>4.5</v>
      </c>
      <c r="AB5" s="212"/>
      <c r="AC5" s="212"/>
      <c r="AD5" s="613" t="s">
        <v>126</v>
      </c>
      <c r="AE5" s="438" t="s">
        <v>123</v>
      </c>
      <c r="AF5" s="439">
        <v>71</v>
      </c>
      <c r="AG5" s="439">
        <v>50</v>
      </c>
      <c r="AH5" s="242">
        <v>4.5</v>
      </c>
      <c r="AI5" s="212"/>
      <c r="AJ5" s="212"/>
      <c r="AK5" s="191"/>
      <c r="AL5" s="139"/>
      <c r="AM5" s="140"/>
      <c r="AN5" s="140"/>
    </row>
    <row r="6" spans="1:52" ht="17" customHeight="1">
      <c r="A6" s="620"/>
      <c r="B6" s="614"/>
      <c r="C6" s="433"/>
      <c r="D6" s="434"/>
      <c r="E6" s="435"/>
      <c r="F6" s="436"/>
      <c r="G6" s="436"/>
      <c r="H6" s="440"/>
      <c r="I6" s="614"/>
      <c r="J6" s="438" t="s">
        <v>30</v>
      </c>
      <c r="K6" s="439"/>
      <c r="L6" s="439"/>
      <c r="M6" s="242"/>
      <c r="N6" s="242"/>
      <c r="O6" s="244"/>
      <c r="P6" s="617"/>
      <c r="Q6" s="76" t="s">
        <v>273</v>
      </c>
      <c r="R6" s="341">
        <f t="shared" ref="R6:R9" si="0">S6/680*1000</f>
        <v>39.705882352941174</v>
      </c>
      <c r="S6" s="341">
        <v>27</v>
      </c>
      <c r="T6" s="211"/>
      <c r="U6" s="222">
        <f>R6/35</f>
        <v>1.134453781512605</v>
      </c>
      <c r="V6" s="212"/>
      <c r="W6" s="622"/>
      <c r="X6" s="72" t="s">
        <v>30</v>
      </c>
      <c r="Y6" s="41">
        <v>22</v>
      </c>
      <c r="Z6" s="41">
        <v>15</v>
      </c>
      <c r="AA6" s="211"/>
      <c r="AB6" s="211"/>
      <c r="AC6" s="213"/>
      <c r="AD6" s="614"/>
      <c r="AE6" s="438"/>
      <c r="AF6" s="439"/>
      <c r="AG6" s="439"/>
      <c r="AH6" s="211"/>
      <c r="AI6" s="211"/>
      <c r="AJ6" s="212"/>
      <c r="AK6" s="191"/>
      <c r="AL6" s="353"/>
      <c r="AM6" s="141"/>
      <c r="AN6" s="142"/>
    </row>
    <row r="7" spans="1:52" ht="17" customHeight="1">
      <c r="A7" s="620"/>
      <c r="B7" s="615"/>
      <c r="C7" s="441"/>
      <c r="D7" s="434"/>
      <c r="E7" s="435"/>
      <c r="F7" s="436"/>
      <c r="G7" s="440"/>
      <c r="H7" s="440"/>
      <c r="I7" s="615"/>
      <c r="J7" s="438"/>
      <c r="K7" s="439"/>
      <c r="L7" s="439"/>
      <c r="M7" s="242"/>
      <c r="N7" s="244"/>
      <c r="O7" s="244"/>
      <c r="P7" s="617"/>
      <c r="Q7" s="79" t="s">
        <v>274</v>
      </c>
      <c r="R7" s="341">
        <f t="shared" si="0"/>
        <v>69.117647058823536</v>
      </c>
      <c r="S7" s="307">
        <v>47</v>
      </c>
      <c r="T7" s="211"/>
      <c r="U7" s="222">
        <f>R7/55</f>
        <v>1.2566844919786098</v>
      </c>
      <c r="V7" s="318"/>
      <c r="W7" s="623"/>
      <c r="X7" s="63"/>
      <c r="Y7" s="80"/>
      <c r="Z7" s="41"/>
      <c r="AA7" s="211"/>
      <c r="AB7" s="213"/>
      <c r="AC7" s="213"/>
      <c r="AD7" s="615"/>
      <c r="AE7" s="439"/>
      <c r="AF7" s="439"/>
      <c r="AG7" s="439"/>
      <c r="AH7" s="211"/>
      <c r="AI7" s="213"/>
      <c r="AJ7" s="212"/>
      <c r="AK7" s="191"/>
      <c r="AL7" s="297" t="s">
        <v>114</v>
      </c>
      <c r="AM7" s="141"/>
      <c r="AN7" s="142"/>
    </row>
    <row r="8" spans="1:52" ht="17" customHeight="1">
      <c r="A8" s="620" t="s">
        <v>8</v>
      </c>
      <c r="B8" s="627">
        <f>'6月菜單'!E3</f>
        <v>0</v>
      </c>
      <c r="C8" s="442"/>
      <c r="D8" s="443"/>
      <c r="E8" s="444"/>
      <c r="F8" s="436"/>
      <c r="G8" s="445">
        <f>D8/35</f>
        <v>0</v>
      </c>
      <c r="H8" s="445"/>
      <c r="I8" s="624">
        <f>'6月菜單'!E4</f>
        <v>0</v>
      </c>
      <c r="J8" s="442"/>
      <c r="K8" s="443">
        <f>L8/690*1000</f>
        <v>0</v>
      </c>
      <c r="L8" s="444"/>
      <c r="M8" s="242"/>
      <c r="N8" s="245">
        <f>K8/40*0.85</f>
        <v>0</v>
      </c>
      <c r="O8" s="245"/>
      <c r="P8" s="617"/>
      <c r="Q8" s="52" t="s">
        <v>275</v>
      </c>
      <c r="R8" s="341">
        <f t="shared" si="0"/>
        <v>17.647058823529413</v>
      </c>
      <c r="S8" s="307">
        <v>12</v>
      </c>
      <c r="T8" s="253"/>
      <c r="U8" s="222"/>
      <c r="V8" s="318">
        <f t="shared" ref="V8:V9" si="1">R8/100</f>
        <v>0.17647058823529413</v>
      </c>
      <c r="W8" s="619" t="str">
        <f>'6月菜單'!E6</f>
        <v>椰香南瓜雞</v>
      </c>
      <c r="X8" s="52" t="s">
        <v>279</v>
      </c>
      <c r="Y8" s="206">
        <f t="shared" ref="Y8:Y9" si="2">Z8/690*1000</f>
        <v>78.260869565217391</v>
      </c>
      <c r="Z8" s="84">
        <v>54</v>
      </c>
      <c r="AA8" s="211"/>
      <c r="AB8" s="245">
        <f>Y8/40*0.85</f>
        <v>1.6630434782608696</v>
      </c>
      <c r="AC8" s="214"/>
      <c r="AD8" s="599">
        <f>'6月菜單'!E7</f>
        <v>0</v>
      </c>
      <c r="AE8" s="442" t="s">
        <v>96</v>
      </c>
      <c r="AF8" s="443">
        <f>AG8/690*1000</f>
        <v>73.913043478260875</v>
      </c>
      <c r="AG8" s="472">
        <v>51</v>
      </c>
      <c r="AH8" s="211"/>
      <c r="AI8" s="214">
        <f>AF8/35</f>
        <v>2.1118012422360248</v>
      </c>
      <c r="AJ8" s="214"/>
      <c r="AK8" s="191"/>
      <c r="AL8" s="322"/>
      <c r="AM8" s="141"/>
      <c r="AN8" s="143"/>
    </row>
    <row r="9" spans="1:52" ht="17" customHeight="1">
      <c r="A9" s="594"/>
      <c r="B9" s="628"/>
      <c r="C9" s="442"/>
      <c r="D9" s="443"/>
      <c r="E9" s="444"/>
      <c r="F9" s="445"/>
      <c r="G9" s="446"/>
      <c r="H9" s="447">
        <f>D9/100</f>
        <v>0</v>
      </c>
      <c r="I9" s="625"/>
      <c r="J9" s="448"/>
      <c r="K9" s="443">
        <f t="shared" ref="K9:K10" si="3">L9/690*1000</f>
        <v>0</v>
      </c>
      <c r="L9" s="444"/>
      <c r="M9" s="245"/>
      <c r="N9" s="245"/>
      <c r="O9" s="247">
        <f>K9/100</f>
        <v>0</v>
      </c>
      <c r="P9" s="617"/>
      <c r="Q9" s="52" t="s">
        <v>276</v>
      </c>
      <c r="R9" s="341">
        <f t="shared" si="0"/>
        <v>14.705882352941176</v>
      </c>
      <c r="S9" s="307">
        <v>10</v>
      </c>
      <c r="T9" s="253"/>
      <c r="U9" s="222"/>
      <c r="V9" s="318">
        <f t="shared" si="1"/>
        <v>0.14705882352941177</v>
      </c>
      <c r="W9" s="619"/>
      <c r="X9" s="52" t="s">
        <v>280</v>
      </c>
      <c r="Y9" s="206">
        <f t="shared" si="2"/>
        <v>36.231884057971016</v>
      </c>
      <c r="Z9" s="86">
        <v>25</v>
      </c>
      <c r="AA9" s="245">
        <f>Y9/55</f>
        <v>0.65876152832674573</v>
      </c>
      <c r="AB9" s="215"/>
      <c r="AC9" s="318"/>
      <c r="AD9" s="599"/>
      <c r="AE9" s="448" t="s">
        <v>97</v>
      </c>
      <c r="AF9" s="443">
        <f>AG9/690*1000</f>
        <v>24.637681159420293</v>
      </c>
      <c r="AG9" s="472">
        <v>17</v>
      </c>
      <c r="AH9" s="245"/>
      <c r="AI9" s="215"/>
      <c r="AJ9" s="237">
        <f t="shared" ref="AJ9:AJ10" si="4">AF9/100</f>
        <v>0.24637681159420294</v>
      </c>
      <c r="AK9" s="191"/>
      <c r="AL9" s="293"/>
      <c r="AM9" s="141"/>
      <c r="AN9" s="143"/>
    </row>
    <row r="10" spans="1:52" ht="17" customHeight="1">
      <c r="A10" s="594"/>
      <c r="B10" s="628"/>
      <c r="C10" s="449"/>
      <c r="D10" s="443"/>
      <c r="E10" s="444"/>
      <c r="F10" s="436"/>
      <c r="G10" s="446"/>
      <c r="H10" s="447">
        <f>D10/100</f>
        <v>0</v>
      </c>
      <c r="I10" s="625"/>
      <c r="J10" s="449"/>
      <c r="K10" s="443">
        <f t="shared" si="3"/>
        <v>0</v>
      </c>
      <c r="L10" s="444"/>
      <c r="M10" s="242"/>
      <c r="N10" s="246"/>
      <c r="O10" s="247">
        <f>K10/100</f>
        <v>0</v>
      </c>
      <c r="P10" s="617"/>
      <c r="Q10" s="413" t="s">
        <v>277</v>
      </c>
      <c r="R10" s="341" t="s">
        <v>290</v>
      </c>
      <c r="S10" s="317">
        <v>0.6</v>
      </c>
      <c r="T10" s="211"/>
      <c r="U10" s="215"/>
      <c r="V10" s="318"/>
      <c r="W10" s="619"/>
      <c r="X10" s="52" t="s">
        <v>281</v>
      </c>
      <c r="Y10" s="206" t="s">
        <v>283</v>
      </c>
      <c r="Z10" s="86" t="s">
        <v>282</v>
      </c>
      <c r="AA10" s="211"/>
      <c r="AB10" s="215"/>
      <c r="AC10" s="318"/>
      <c r="AD10" s="599"/>
      <c r="AE10" s="448" t="s">
        <v>145</v>
      </c>
      <c r="AF10" s="443">
        <f>AG10/690*1000</f>
        <v>8.695652173913043</v>
      </c>
      <c r="AG10" s="472">
        <v>6</v>
      </c>
      <c r="AH10" s="211"/>
      <c r="AI10" s="215"/>
      <c r="AJ10" s="237">
        <f t="shared" si="4"/>
        <v>8.6956521739130432E-2</v>
      </c>
      <c r="AK10" s="191"/>
      <c r="AL10" s="293"/>
      <c r="AM10" s="140"/>
      <c r="AN10" s="144"/>
    </row>
    <row r="11" spans="1:52" ht="17" customHeight="1">
      <c r="A11" s="594"/>
      <c r="B11" s="628"/>
      <c r="C11" s="449"/>
      <c r="D11" s="443"/>
      <c r="E11" s="450"/>
      <c r="F11" s="436"/>
      <c r="G11" s="445"/>
      <c r="H11" s="447">
        <f>D11/100</f>
        <v>0</v>
      </c>
      <c r="I11" s="625"/>
      <c r="J11" s="449"/>
      <c r="K11" s="443" t="s">
        <v>128</v>
      </c>
      <c r="L11" s="450"/>
      <c r="M11" s="242"/>
      <c r="N11" s="245"/>
      <c r="O11" s="247"/>
      <c r="P11" s="617"/>
      <c r="Q11" s="630"/>
      <c r="R11" s="341"/>
      <c r="S11" s="27"/>
      <c r="T11" s="211"/>
      <c r="U11" s="215"/>
      <c r="V11" s="318"/>
      <c r="W11" s="619"/>
      <c r="X11" s="52"/>
      <c r="Y11" s="206"/>
      <c r="Z11" s="86"/>
      <c r="AA11" s="253"/>
      <c r="AB11" s="214"/>
      <c r="AC11" s="216"/>
      <c r="AD11" s="599"/>
      <c r="AE11" s="448" t="s">
        <v>98</v>
      </c>
      <c r="AF11" s="443" t="s">
        <v>128</v>
      </c>
      <c r="AG11" s="472">
        <v>1.2</v>
      </c>
      <c r="AH11" s="211"/>
      <c r="AI11" s="214"/>
      <c r="AJ11" s="237"/>
      <c r="AK11" s="191"/>
      <c r="AL11" s="293"/>
      <c r="AM11" s="140"/>
      <c r="AN11" s="144"/>
    </row>
    <row r="12" spans="1:52" ht="17" customHeight="1">
      <c r="A12" s="594"/>
      <c r="B12" s="628"/>
      <c r="C12" s="451"/>
      <c r="D12" s="452"/>
      <c r="E12" s="450"/>
      <c r="F12" s="436"/>
      <c r="G12" s="446"/>
      <c r="H12" s="445"/>
      <c r="I12" s="625"/>
      <c r="J12" s="451"/>
      <c r="K12" s="452" t="s">
        <v>128</v>
      </c>
      <c r="L12" s="450"/>
      <c r="M12" s="242"/>
      <c r="N12" s="246"/>
      <c r="O12" s="245"/>
      <c r="P12" s="617"/>
      <c r="Q12" s="631"/>
      <c r="R12" s="341"/>
      <c r="S12" s="27"/>
      <c r="T12" s="211"/>
      <c r="U12" s="222">
        <f>R12/50</f>
        <v>0</v>
      </c>
      <c r="V12" s="318"/>
      <c r="W12" s="619"/>
      <c r="X12" s="126"/>
      <c r="Y12" s="41"/>
      <c r="Z12" s="337"/>
      <c r="AA12" s="211"/>
      <c r="AB12" s="215"/>
      <c r="AC12" s="214"/>
      <c r="AD12" s="599"/>
      <c r="AE12" s="448" t="s">
        <v>102</v>
      </c>
      <c r="AF12" s="443" t="s">
        <v>95</v>
      </c>
      <c r="AG12" s="472">
        <v>0.5</v>
      </c>
      <c r="AH12" s="211"/>
      <c r="AI12" s="215"/>
      <c r="AJ12" s="214"/>
      <c r="AK12" s="191"/>
      <c r="AL12" s="293"/>
      <c r="AM12" s="140"/>
      <c r="AN12" s="146"/>
    </row>
    <row r="13" spans="1:52" ht="17" customHeight="1">
      <c r="A13" s="594"/>
      <c r="B13" s="628"/>
      <c r="C13" s="453"/>
      <c r="D13" s="434"/>
      <c r="E13" s="435"/>
      <c r="F13" s="436"/>
      <c r="G13" s="436"/>
      <c r="H13" s="445"/>
      <c r="I13" s="625"/>
      <c r="J13" s="451"/>
      <c r="K13" s="452"/>
      <c r="L13" s="450"/>
      <c r="M13" s="242"/>
      <c r="N13" s="242"/>
      <c r="O13" s="245"/>
      <c r="P13" s="617"/>
      <c r="Q13" s="632"/>
      <c r="R13" s="341"/>
      <c r="S13" s="27"/>
      <c r="T13" s="211"/>
      <c r="U13" s="222"/>
      <c r="V13" s="318"/>
      <c r="W13" s="619"/>
      <c r="X13" s="46"/>
      <c r="Y13" s="41"/>
      <c r="Z13" s="41"/>
      <c r="AA13" s="211"/>
      <c r="AB13" s="211"/>
      <c r="AC13" s="214"/>
      <c r="AD13" s="599"/>
      <c r="AE13" s="448" t="s">
        <v>99</v>
      </c>
      <c r="AF13" s="443" t="s">
        <v>95</v>
      </c>
      <c r="AG13" s="472" t="s">
        <v>146</v>
      </c>
      <c r="AH13" s="211"/>
      <c r="AI13" s="211"/>
      <c r="AJ13" s="214"/>
      <c r="AK13" s="191"/>
      <c r="AL13" s="294"/>
      <c r="AM13" s="140"/>
      <c r="AN13" s="145"/>
    </row>
    <row r="14" spans="1:52" ht="17" customHeight="1">
      <c r="A14" s="594"/>
      <c r="B14" s="628"/>
      <c r="C14" s="453"/>
      <c r="D14" s="434"/>
      <c r="E14" s="435"/>
      <c r="F14" s="436"/>
      <c r="G14" s="454"/>
      <c r="H14" s="445"/>
      <c r="I14" s="625"/>
      <c r="J14" s="455"/>
      <c r="K14" s="456"/>
      <c r="L14" s="439"/>
      <c r="M14" s="242"/>
      <c r="N14" s="248"/>
      <c r="O14" s="245"/>
      <c r="P14" s="617"/>
      <c r="Q14" s="130"/>
      <c r="R14" s="339"/>
      <c r="S14" s="12"/>
      <c r="T14" s="211"/>
      <c r="U14" s="217"/>
      <c r="V14" s="222"/>
      <c r="W14" s="619"/>
      <c r="X14" s="46"/>
      <c r="Y14" s="41"/>
      <c r="Z14" s="41"/>
      <c r="AA14" s="211"/>
      <c r="AB14" s="217"/>
      <c r="AC14" s="214"/>
      <c r="AD14" s="599"/>
      <c r="AE14" s="448" t="s">
        <v>100</v>
      </c>
      <c r="AF14" s="562" t="s">
        <v>86</v>
      </c>
      <c r="AG14" s="472" t="s">
        <v>146</v>
      </c>
      <c r="AH14" s="211"/>
      <c r="AI14" s="217"/>
      <c r="AJ14" s="214"/>
      <c r="AK14" s="191"/>
      <c r="AL14" s="293"/>
      <c r="AM14" s="140"/>
      <c r="AN14" s="145"/>
    </row>
    <row r="15" spans="1:52" ht="17" customHeight="1">
      <c r="A15" s="594"/>
      <c r="B15" s="629"/>
      <c r="C15" s="457"/>
      <c r="D15" s="434"/>
      <c r="E15" s="458"/>
      <c r="F15" s="436"/>
      <c r="G15" s="445"/>
      <c r="H15" s="459"/>
      <c r="I15" s="626"/>
      <c r="J15" s="455"/>
      <c r="K15" s="456"/>
      <c r="L15" s="439"/>
      <c r="M15" s="242"/>
      <c r="N15" s="245"/>
      <c r="O15" s="249"/>
      <c r="P15" s="618"/>
      <c r="Q15" s="130"/>
      <c r="R15" s="339"/>
      <c r="S15" s="12"/>
      <c r="T15" s="211"/>
      <c r="U15" s="222"/>
      <c r="V15" s="222"/>
      <c r="W15" s="619"/>
      <c r="X15" s="41"/>
      <c r="Y15" s="41"/>
      <c r="Z15" s="41"/>
      <c r="AA15" s="211"/>
      <c r="AB15" s="214"/>
      <c r="AC15" s="218"/>
      <c r="AD15" s="599"/>
      <c r="AE15" s="468" t="s">
        <v>101</v>
      </c>
      <c r="AF15" s="465" t="s">
        <v>86</v>
      </c>
      <c r="AG15" s="439" t="s">
        <v>64</v>
      </c>
      <c r="AH15" s="211"/>
      <c r="AI15" s="214"/>
      <c r="AJ15" s="218"/>
      <c r="AK15" s="191"/>
      <c r="AM15" s="140"/>
      <c r="AN15" s="145"/>
    </row>
    <row r="16" spans="1:52" ht="17" customHeight="1">
      <c r="A16" s="620" t="s">
        <v>9</v>
      </c>
      <c r="B16" s="599">
        <f>'6月菜單'!F3</f>
        <v>0</v>
      </c>
      <c r="C16" s="442"/>
      <c r="D16" s="443"/>
      <c r="E16" s="460"/>
      <c r="F16" s="461"/>
      <c r="G16" s="445">
        <f>D16/50</f>
        <v>0</v>
      </c>
      <c r="H16" s="447"/>
      <c r="I16" s="601">
        <f>'6月菜單'!F4</f>
        <v>0</v>
      </c>
      <c r="J16" s="442"/>
      <c r="K16" s="443">
        <f t="shared" ref="K16:K17" si="5">L16/690*1000</f>
        <v>0</v>
      </c>
      <c r="L16" s="460"/>
      <c r="M16" s="250"/>
      <c r="N16" s="245">
        <f>K16/55</f>
        <v>0</v>
      </c>
      <c r="O16" s="247"/>
      <c r="P16" s="633" t="str">
        <f>'6月菜單'!F5</f>
        <v>肉包*1</v>
      </c>
      <c r="Q16" s="54" t="s">
        <v>278</v>
      </c>
      <c r="R16" s="41">
        <v>30</v>
      </c>
      <c r="S16" s="46" t="s">
        <v>478</v>
      </c>
      <c r="T16" s="253">
        <v>0.8</v>
      </c>
      <c r="U16" s="214">
        <v>0.3</v>
      </c>
      <c r="V16" s="216"/>
      <c r="W16" s="619" t="str">
        <f>'6月菜單'!F6</f>
        <v>海帶炒肉絲</v>
      </c>
      <c r="X16" s="53" t="s">
        <v>284</v>
      </c>
      <c r="Y16" s="206">
        <f t="shared" ref="Y16:Y18" si="6">Z16/690*1000</f>
        <v>8.695652173913043</v>
      </c>
      <c r="Z16" s="86">
        <v>6</v>
      </c>
      <c r="AA16" s="219"/>
      <c r="AB16" s="214">
        <f>Y16/35</f>
        <v>0.2484472049689441</v>
      </c>
      <c r="AC16" s="216"/>
      <c r="AD16" s="599">
        <f>'6月菜單'!F7</f>
        <v>0</v>
      </c>
      <c r="AE16" s="468" t="s">
        <v>291</v>
      </c>
      <c r="AF16" s="443">
        <f>AG16/690*1000</f>
        <v>60.869565217391305</v>
      </c>
      <c r="AG16" s="439">
        <v>42</v>
      </c>
      <c r="AH16" s="245">
        <f>AF16/85</f>
        <v>0.71611253196930946</v>
      </c>
      <c r="AI16" s="214"/>
      <c r="AJ16" s="237"/>
      <c r="AK16" s="138"/>
      <c r="AL16" s="138"/>
      <c r="AM16" s="138"/>
      <c r="AN16" s="138"/>
    </row>
    <row r="17" spans="1:40" ht="17" customHeight="1">
      <c r="A17" s="594"/>
      <c r="B17" s="599"/>
      <c r="C17" s="462"/>
      <c r="D17" s="443"/>
      <c r="E17" s="463"/>
      <c r="F17" s="461"/>
      <c r="G17" s="445"/>
      <c r="H17" s="447">
        <f>D17/100</f>
        <v>0</v>
      </c>
      <c r="I17" s="602"/>
      <c r="J17" s="462"/>
      <c r="K17" s="443">
        <f t="shared" si="5"/>
        <v>0</v>
      </c>
      <c r="L17" s="460"/>
      <c r="M17" s="245"/>
      <c r="N17" s="245"/>
      <c r="O17" s="247">
        <f t="shared" ref="O17" si="7">K17/100</f>
        <v>0</v>
      </c>
      <c r="P17" s="633"/>
      <c r="Q17" s="54"/>
      <c r="R17" s="41"/>
      <c r="S17" s="46"/>
      <c r="T17" s="219"/>
      <c r="U17" s="214"/>
      <c r="V17" s="216"/>
      <c r="W17" s="619"/>
      <c r="X17" s="53" t="s">
        <v>285</v>
      </c>
      <c r="Y17" s="206">
        <f t="shared" si="6"/>
        <v>31.884057971014492</v>
      </c>
      <c r="Z17" s="86">
        <v>22</v>
      </c>
      <c r="AA17" s="245"/>
      <c r="AB17" s="214"/>
      <c r="AC17" s="216">
        <f t="shared" ref="AC17:AC18" si="8">Y17/100</f>
        <v>0.3188405797101449</v>
      </c>
      <c r="AD17" s="599"/>
      <c r="AE17" s="468" t="s">
        <v>292</v>
      </c>
      <c r="AF17" s="443" t="s">
        <v>290</v>
      </c>
      <c r="AG17" s="439" t="s">
        <v>293</v>
      </c>
      <c r="AH17" s="253"/>
      <c r="AI17" s="214"/>
      <c r="AJ17" s="237"/>
      <c r="AK17" s="138"/>
      <c r="AL17" s="138"/>
      <c r="AM17" s="138"/>
      <c r="AN17" s="138"/>
    </row>
    <row r="18" spans="1:40" ht="17" customHeight="1">
      <c r="A18" s="594"/>
      <c r="B18" s="599"/>
      <c r="C18" s="462"/>
      <c r="D18" s="443"/>
      <c r="E18" s="464"/>
      <c r="F18" s="461"/>
      <c r="G18" s="461"/>
      <c r="H18" s="447">
        <f t="shared" ref="H18" si="9">D18/100</f>
        <v>0</v>
      </c>
      <c r="I18" s="602"/>
      <c r="J18" s="462"/>
      <c r="K18" s="443" t="s">
        <v>128</v>
      </c>
      <c r="L18" s="460"/>
      <c r="M18" s="250"/>
      <c r="N18" s="245"/>
      <c r="O18" s="247"/>
      <c r="P18" s="633"/>
      <c r="Q18" s="125"/>
      <c r="R18" s="41"/>
      <c r="S18" s="46"/>
      <c r="T18" s="219"/>
      <c r="U18" s="219"/>
      <c r="V18" s="216"/>
      <c r="W18" s="619"/>
      <c r="X18" s="202" t="s">
        <v>286</v>
      </c>
      <c r="Y18" s="206">
        <f t="shared" si="6"/>
        <v>7.2463768115942031</v>
      </c>
      <c r="Z18" s="40">
        <v>5</v>
      </c>
      <c r="AA18" s="219"/>
      <c r="AB18" s="214"/>
      <c r="AC18" s="216">
        <f t="shared" si="8"/>
        <v>7.2463768115942032E-2</v>
      </c>
      <c r="AD18" s="599"/>
      <c r="AE18" s="473" t="s">
        <v>424</v>
      </c>
      <c r="AF18" s="443">
        <f>AG18/690*1000</f>
        <v>7.2463768115942031</v>
      </c>
      <c r="AG18" s="439">
        <v>5</v>
      </c>
      <c r="AH18" s="219"/>
      <c r="AI18" s="214">
        <f>AF18/50</f>
        <v>0.14492753623188406</v>
      </c>
      <c r="AJ18" s="237"/>
      <c r="AK18" s="138"/>
      <c r="AL18" s="138"/>
      <c r="AM18" s="138"/>
      <c r="AN18" s="138"/>
    </row>
    <row r="19" spans="1:40" ht="17" customHeight="1">
      <c r="A19" s="594"/>
      <c r="B19" s="599"/>
      <c r="C19" s="465"/>
      <c r="D19" s="458"/>
      <c r="E19" s="466"/>
      <c r="F19" s="461"/>
      <c r="G19" s="467"/>
      <c r="H19" s="447"/>
      <c r="I19" s="602"/>
      <c r="J19" s="468"/>
      <c r="K19" s="458"/>
      <c r="L19" s="466"/>
      <c r="M19" s="250"/>
      <c r="N19" s="251"/>
      <c r="O19" s="247"/>
      <c r="P19" s="633"/>
      <c r="Q19" s="126"/>
      <c r="R19" s="41"/>
      <c r="S19" s="46"/>
      <c r="T19" s="219"/>
      <c r="U19" s="220"/>
      <c r="V19" s="216"/>
      <c r="W19" s="619"/>
      <c r="X19" s="126"/>
      <c r="Y19" s="206"/>
      <c r="Z19" s="46"/>
      <c r="AA19" s="219"/>
      <c r="AB19" s="220"/>
      <c r="AC19" s="216"/>
      <c r="AD19" s="599"/>
      <c r="AE19" s="468"/>
      <c r="AF19" s="443"/>
      <c r="AG19" s="439"/>
      <c r="AH19" s="219"/>
      <c r="AI19" s="220"/>
      <c r="AJ19" s="237">
        <f t="shared" ref="AJ19" si="10">AF19/100</f>
        <v>0</v>
      </c>
    </row>
    <row r="20" spans="1:40" ht="17" customHeight="1">
      <c r="A20" s="594"/>
      <c r="B20" s="599"/>
      <c r="C20" s="465"/>
      <c r="D20" s="458"/>
      <c r="E20" s="469"/>
      <c r="F20" s="436"/>
      <c r="G20" s="437"/>
      <c r="H20" s="447"/>
      <c r="I20" s="602"/>
      <c r="J20" s="468"/>
      <c r="K20" s="458"/>
      <c r="L20" s="469"/>
      <c r="M20" s="242"/>
      <c r="N20" s="243"/>
      <c r="O20" s="247"/>
      <c r="P20" s="633"/>
      <c r="Q20" s="126"/>
      <c r="R20" s="47"/>
      <c r="S20" s="41"/>
      <c r="T20" s="211"/>
      <c r="U20" s="212"/>
      <c r="V20" s="216"/>
      <c r="W20" s="619"/>
      <c r="X20" s="126"/>
      <c r="Y20" s="41"/>
      <c r="Z20" s="41"/>
      <c r="AA20" s="211"/>
      <c r="AB20" s="212"/>
      <c r="AC20" s="216"/>
      <c r="AD20" s="599"/>
      <c r="AE20" s="468"/>
      <c r="AF20" s="439"/>
      <c r="AG20" s="465"/>
      <c r="AH20" s="211"/>
      <c r="AI20" s="212"/>
      <c r="AJ20" s="237"/>
    </row>
    <row r="21" spans="1:40" ht="17" customHeight="1">
      <c r="A21" s="594"/>
      <c r="B21" s="599"/>
      <c r="C21" s="465"/>
      <c r="D21" s="469"/>
      <c r="E21" s="458"/>
      <c r="F21" s="470"/>
      <c r="G21" s="436"/>
      <c r="H21" s="447"/>
      <c r="I21" s="603"/>
      <c r="J21" s="465"/>
      <c r="K21" s="469"/>
      <c r="L21" s="458"/>
      <c r="M21" s="252"/>
      <c r="N21" s="242"/>
      <c r="O21" s="247"/>
      <c r="P21" s="633"/>
      <c r="Q21" s="88"/>
      <c r="R21" s="88"/>
      <c r="S21" s="41"/>
      <c r="T21" s="221"/>
      <c r="U21" s="211"/>
      <c r="V21" s="216"/>
      <c r="W21" s="619"/>
      <c r="X21" s="46"/>
      <c r="Y21" s="46"/>
      <c r="Z21" s="41"/>
      <c r="AA21" s="221"/>
      <c r="AB21" s="211"/>
      <c r="AC21" s="216"/>
      <c r="AD21" s="599"/>
      <c r="AE21" s="465"/>
      <c r="AF21" s="439"/>
      <c r="AG21" s="552"/>
      <c r="AH21" s="221"/>
      <c r="AI21" s="211"/>
      <c r="AJ21" s="237"/>
    </row>
    <row r="22" spans="1:40" ht="18" customHeight="1">
      <c r="A22" s="620" t="s">
        <v>24</v>
      </c>
      <c r="B22" s="599" t="s">
        <v>28</v>
      </c>
      <c r="C22" s="471"/>
      <c r="D22" s="443"/>
      <c r="E22" s="472"/>
      <c r="F22" s="437"/>
      <c r="G22" s="437"/>
      <c r="H22" s="447">
        <f t="shared" ref="H22" si="11">D22/100</f>
        <v>0</v>
      </c>
      <c r="I22" s="601" t="s">
        <v>28</v>
      </c>
      <c r="J22" s="471"/>
      <c r="K22" s="443">
        <f t="shared" ref="K22" si="12">L22/690*1000</f>
        <v>0</v>
      </c>
      <c r="L22" s="472"/>
      <c r="M22" s="243"/>
      <c r="N22" s="243"/>
      <c r="O22" s="247">
        <f t="shared" ref="O22" si="13">K22/100</f>
        <v>0</v>
      </c>
      <c r="P22" s="604"/>
      <c r="Q22" s="7"/>
      <c r="R22" s="43"/>
      <c r="S22" s="7"/>
      <c r="T22" s="212"/>
      <c r="U22" s="212"/>
      <c r="V22" s="216"/>
      <c r="W22" s="600" t="s">
        <v>28</v>
      </c>
      <c r="X22" s="73" t="s">
        <v>287</v>
      </c>
      <c r="Y22" s="206">
        <f t="shared" ref="Y22:Y23" si="14">Z22/690*1000</f>
        <v>72.463768115942031</v>
      </c>
      <c r="Z22" s="86">
        <v>50</v>
      </c>
      <c r="AA22" s="212"/>
      <c r="AB22" s="212"/>
      <c r="AC22" s="216">
        <f t="shared" ref="AC22:AC25" si="15">Y22/100</f>
        <v>0.72463768115942029</v>
      </c>
      <c r="AD22" s="599" t="s">
        <v>28</v>
      </c>
      <c r="AE22" s="471" t="s">
        <v>59</v>
      </c>
      <c r="AF22" s="443">
        <f t="shared" ref="AF22" si="16">AG22/690*1000</f>
        <v>72.463768115942031</v>
      </c>
      <c r="AG22" s="465">
        <v>50</v>
      </c>
      <c r="AH22" s="212"/>
      <c r="AI22" s="212"/>
      <c r="AJ22" s="237">
        <f t="shared" ref="AJ22" si="17">AF22/100</f>
        <v>0.72463768115942029</v>
      </c>
    </row>
    <row r="23" spans="1:40" ht="17" customHeight="1">
      <c r="A23" s="594"/>
      <c r="B23" s="599"/>
      <c r="C23" s="473"/>
      <c r="D23" s="435"/>
      <c r="E23" s="466"/>
      <c r="F23" s="437"/>
      <c r="G23" s="437"/>
      <c r="H23" s="447"/>
      <c r="I23" s="602"/>
      <c r="J23" s="473"/>
      <c r="K23" s="439"/>
      <c r="L23" s="472"/>
      <c r="M23" s="243"/>
      <c r="N23" s="243"/>
      <c r="O23" s="247"/>
      <c r="P23" s="604"/>
      <c r="Q23" s="7"/>
      <c r="R23" s="43"/>
      <c r="S23" s="43"/>
      <c r="T23" s="212"/>
      <c r="U23" s="212"/>
      <c r="V23" s="216"/>
      <c r="W23" s="600"/>
      <c r="X23" s="137" t="s">
        <v>286</v>
      </c>
      <c r="Y23" s="206">
        <f t="shared" si="14"/>
        <v>4.3478260869565215</v>
      </c>
      <c r="Z23" s="9">
        <v>3</v>
      </c>
      <c r="AA23" s="212"/>
      <c r="AB23" s="212"/>
      <c r="AC23" s="216">
        <f t="shared" si="15"/>
        <v>4.3478260869565216E-2</v>
      </c>
      <c r="AD23" s="599"/>
      <c r="AE23" s="474"/>
      <c r="AF23" s="439"/>
      <c r="AG23" s="465"/>
      <c r="AH23" s="212"/>
      <c r="AI23" s="212"/>
      <c r="AJ23" s="237"/>
    </row>
    <row r="24" spans="1:40" ht="17" customHeight="1">
      <c r="A24" s="594"/>
      <c r="B24" s="599"/>
      <c r="C24" s="474"/>
      <c r="D24" s="458"/>
      <c r="E24" s="469"/>
      <c r="F24" s="475"/>
      <c r="G24" s="476"/>
      <c r="H24" s="436"/>
      <c r="I24" s="603"/>
      <c r="J24" s="473"/>
      <c r="K24" s="439"/>
      <c r="L24" s="465"/>
      <c r="M24" s="253"/>
      <c r="N24" s="254"/>
      <c r="O24" s="242"/>
      <c r="P24" s="604"/>
      <c r="Q24" s="43"/>
      <c r="R24" s="43"/>
      <c r="S24" s="7"/>
      <c r="T24" s="222"/>
      <c r="U24" s="223"/>
      <c r="V24" s="211"/>
      <c r="W24" s="600"/>
      <c r="X24" s="276"/>
      <c r="Y24" s="276"/>
      <c r="Z24" s="276"/>
      <c r="AA24" s="222"/>
      <c r="AB24" s="223"/>
      <c r="AC24" s="211"/>
      <c r="AD24" s="599"/>
      <c r="AE24" s="474"/>
      <c r="AF24" s="465"/>
      <c r="AG24" s="439"/>
      <c r="AH24" s="222"/>
      <c r="AI24" s="223"/>
      <c r="AJ24" s="221"/>
    </row>
    <row r="25" spans="1:40" ht="17" customHeight="1">
      <c r="A25" s="593" t="s">
        <v>10</v>
      </c>
      <c r="B25" s="601">
        <f>'6月菜單'!H3</f>
        <v>0</v>
      </c>
      <c r="C25" s="451"/>
      <c r="D25" s="443"/>
      <c r="E25" s="450"/>
      <c r="F25" s="477"/>
      <c r="G25" s="445">
        <f>D25/55</f>
        <v>0</v>
      </c>
      <c r="H25" s="447"/>
      <c r="I25" s="601">
        <f>'6月菜單'!H4</f>
        <v>0</v>
      </c>
      <c r="J25" s="451"/>
      <c r="K25" s="443">
        <f t="shared" ref="K25:K27" si="18">L25/690*1000</f>
        <v>0</v>
      </c>
      <c r="L25" s="452"/>
      <c r="M25" s="253"/>
      <c r="N25" s="255"/>
      <c r="O25" s="247">
        <f t="shared" ref="O25" si="19">K25/100</f>
        <v>0</v>
      </c>
      <c r="P25" s="604"/>
      <c r="Q25" s="52"/>
      <c r="R25" s="77"/>
      <c r="S25" s="84"/>
      <c r="T25" s="224"/>
      <c r="U25" s="224"/>
      <c r="V25" s="216"/>
      <c r="W25" s="600" t="str">
        <f>'6月菜單'!H6</f>
        <v>蘿蔔龍骨湯</v>
      </c>
      <c r="X25" s="89" t="s">
        <v>288</v>
      </c>
      <c r="Y25" s="206">
        <f t="shared" ref="Y25" si="20">Z25/690*1000</f>
        <v>31.884057971014492</v>
      </c>
      <c r="Z25" s="84">
        <v>22</v>
      </c>
      <c r="AA25" s="224"/>
      <c r="AB25" s="214"/>
      <c r="AC25" s="216">
        <f t="shared" si="15"/>
        <v>0.3188405797101449</v>
      </c>
      <c r="AD25" s="599">
        <f>'6月菜單'!H7</f>
        <v>0</v>
      </c>
      <c r="AE25" s="468" t="s">
        <v>425</v>
      </c>
      <c r="AF25" s="443">
        <f t="shared" ref="AF25:AF26" si="21">AG25/690*1000</f>
        <v>28.985507246376812</v>
      </c>
      <c r="AG25" s="439">
        <v>20</v>
      </c>
      <c r="AH25" s="245"/>
      <c r="AI25" s="224"/>
      <c r="AJ25" s="237">
        <f t="shared" ref="AJ25:AJ27" si="22">AF25/100</f>
        <v>0.28985507246376813</v>
      </c>
    </row>
    <row r="26" spans="1:40" ht="17" customHeight="1">
      <c r="A26" s="593"/>
      <c r="B26" s="602"/>
      <c r="C26" s="448"/>
      <c r="D26" s="443"/>
      <c r="E26" s="472"/>
      <c r="F26" s="436"/>
      <c r="G26" s="436"/>
      <c r="H26" s="447">
        <f>D26/100</f>
        <v>0</v>
      </c>
      <c r="I26" s="602"/>
      <c r="J26" s="451"/>
      <c r="K26" s="443">
        <f t="shared" si="18"/>
        <v>0</v>
      </c>
      <c r="L26" s="452"/>
      <c r="M26" s="245"/>
      <c r="N26" s="245">
        <f>K26/35</f>
        <v>0</v>
      </c>
      <c r="O26" s="247"/>
      <c r="P26" s="604"/>
      <c r="Q26" s="53"/>
      <c r="R26" s="77"/>
      <c r="S26" s="86"/>
      <c r="T26" s="211"/>
      <c r="U26" s="211"/>
      <c r="V26" s="216"/>
      <c r="W26" s="600"/>
      <c r="X26" s="89" t="s">
        <v>289</v>
      </c>
      <c r="Y26" s="206" t="s">
        <v>128</v>
      </c>
      <c r="Z26" s="86">
        <v>6</v>
      </c>
      <c r="AA26" s="245"/>
      <c r="AB26" s="214"/>
      <c r="AC26" s="216"/>
      <c r="AD26" s="599"/>
      <c r="AE26" s="468" t="s">
        <v>426</v>
      </c>
      <c r="AF26" s="443">
        <f t="shared" si="21"/>
        <v>5.7971014492753623</v>
      </c>
      <c r="AG26" s="439">
        <v>4</v>
      </c>
      <c r="AH26" s="245"/>
      <c r="AI26" s="211"/>
      <c r="AJ26" s="237">
        <f t="shared" si="22"/>
        <v>5.7971014492753624E-2</v>
      </c>
    </row>
    <row r="27" spans="1:40" ht="17" customHeight="1">
      <c r="A27" s="593"/>
      <c r="B27" s="602"/>
      <c r="C27" s="442"/>
      <c r="D27" s="452"/>
      <c r="E27" s="472"/>
      <c r="F27" s="437"/>
      <c r="G27" s="445"/>
      <c r="H27" s="447"/>
      <c r="I27" s="602"/>
      <c r="J27" s="442"/>
      <c r="K27" s="443">
        <f t="shared" si="18"/>
        <v>0</v>
      </c>
      <c r="L27" s="452"/>
      <c r="M27" s="243"/>
      <c r="N27" s="245">
        <f>K27/35</f>
        <v>0</v>
      </c>
      <c r="O27" s="247"/>
      <c r="P27" s="604"/>
      <c r="Q27" s="7"/>
      <c r="R27" s="43"/>
      <c r="S27" s="43"/>
      <c r="T27" s="212"/>
      <c r="U27" s="214"/>
      <c r="V27" s="216"/>
      <c r="W27" s="600"/>
      <c r="X27" s="90" t="s">
        <v>284</v>
      </c>
      <c r="Y27" s="206">
        <f t="shared" ref="Y27" si="23">Z27/690*1000</f>
        <v>4.3478260869565215</v>
      </c>
      <c r="Z27" s="86">
        <v>3</v>
      </c>
      <c r="AA27" s="212"/>
      <c r="AB27" s="245">
        <f>Y27/35</f>
        <v>0.12422360248447205</v>
      </c>
      <c r="AC27" s="216"/>
      <c r="AD27" s="599"/>
      <c r="AE27" s="468" t="s">
        <v>427</v>
      </c>
      <c r="AF27" s="443">
        <f>AG27/690*1000</f>
        <v>4.3478260869565215</v>
      </c>
      <c r="AG27" s="439">
        <v>3</v>
      </c>
      <c r="AH27" s="212"/>
      <c r="AI27" s="214"/>
      <c r="AJ27" s="237">
        <f t="shared" si="22"/>
        <v>4.3478260869565216E-2</v>
      </c>
    </row>
    <row r="28" spans="1:40" ht="17" customHeight="1">
      <c r="A28" s="593"/>
      <c r="B28" s="602"/>
      <c r="C28" s="451"/>
      <c r="D28" s="452"/>
      <c r="E28" s="450"/>
      <c r="F28" s="445"/>
      <c r="G28" s="478"/>
      <c r="H28" s="447"/>
      <c r="I28" s="602"/>
      <c r="J28" s="451"/>
      <c r="K28" s="443" t="s">
        <v>95</v>
      </c>
      <c r="L28" s="452"/>
      <c r="M28" s="245"/>
      <c r="N28" s="245"/>
      <c r="O28" s="247"/>
      <c r="P28" s="604"/>
      <c r="Q28" s="43"/>
      <c r="R28" s="43"/>
      <c r="S28" s="43"/>
      <c r="T28" s="214"/>
      <c r="U28" s="225"/>
      <c r="V28" s="216"/>
      <c r="W28" s="600"/>
      <c r="X28" s="90"/>
      <c r="Y28" s="85" t="s">
        <v>128</v>
      </c>
      <c r="Z28" s="86"/>
      <c r="AA28" s="214"/>
      <c r="AB28" s="225"/>
      <c r="AC28" s="237"/>
      <c r="AD28" s="605"/>
      <c r="AE28" s="468" t="s">
        <v>428</v>
      </c>
      <c r="AF28" s="439" t="s">
        <v>95</v>
      </c>
      <c r="AG28" s="465" t="s">
        <v>429</v>
      </c>
      <c r="AH28" s="214"/>
      <c r="AI28" s="225"/>
      <c r="AJ28" s="237"/>
    </row>
    <row r="29" spans="1:40" ht="17" customHeight="1">
      <c r="A29" s="593"/>
      <c r="B29" s="603"/>
      <c r="C29" s="473"/>
      <c r="D29" s="458"/>
      <c r="E29" s="479"/>
      <c r="F29" s="445"/>
      <c r="G29" s="436"/>
      <c r="H29" s="447"/>
      <c r="I29" s="603"/>
      <c r="J29" s="468"/>
      <c r="K29" s="465"/>
      <c r="L29" s="479"/>
      <c r="M29" s="245"/>
      <c r="N29" s="242"/>
      <c r="O29" s="247"/>
      <c r="P29" s="604"/>
      <c r="Q29" s="290" t="s">
        <v>44</v>
      </c>
      <c r="R29" s="291"/>
      <c r="S29" s="292">
        <v>0.3</v>
      </c>
      <c r="T29" s="214"/>
      <c r="U29" s="211"/>
      <c r="V29" s="216"/>
      <c r="W29" s="600"/>
      <c r="X29" s="290" t="s">
        <v>44</v>
      </c>
      <c r="Y29" s="291"/>
      <c r="Z29" s="292">
        <v>0.5</v>
      </c>
      <c r="AA29" s="214"/>
      <c r="AB29" s="211"/>
      <c r="AC29" s="216"/>
      <c r="AD29" s="599"/>
      <c r="AE29" s="468" t="s">
        <v>44</v>
      </c>
      <c r="AF29" s="465"/>
      <c r="AG29" s="439">
        <v>0.5</v>
      </c>
      <c r="AH29" s="214"/>
      <c r="AI29" s="211"/>
      <c r="AJ29" s="237"/>
    </row>
    <row r="30" spans="1:40" ht="17">
      <c r="A30" s="62" t="s">
        <v>2</v>
      </c>
      <c r="B30" s="43"/>
      <c r="C30" s="9"/>
      <c r="D30" s="59"/>
      <c r="E30" s="58"/>
      <c r="F30" s="245"/>
      <c r="G30" s="256"/>
      <c r="H30" s="256"/>
      <c r="I30" s="43" t="s">
        <v>2</v>
      </c>
      <c r="J30" s="129"/>
      <c r="K30" s="130"/>
      <c r="L30" s="131"/>
      <c r="M30" s="245"/>
      <c r="N30" s="256"/>
      <c r="O30" s="256"/>
      <c r="P30" s="43"/>
      <c r="Q30" s="268" t="s">
        <v>36</v>
      </c>
      <c r="R30" s="269"/>
      <c r="S30" s="285" t="s">
        <v>416</v>
      </c>
      <c r="T30" s="214"/>
      <c r="U30" s="226"/>
      <c r="V30" s="226"/>
      <c r="W30" s="43"/>
      <c r="X30" s="9"/>
      <c r="Y30" s="9"/>
      <c r="Z30" s="44"/>
      <c r="AA30" s="214"/>
      <c r="AB30" s="226"/>
      <c r="AC30" s="226"/>
      <c r="AD30" s="43" t="s">
        <v>2</v>
      </c>
      <c r="AE30" s="54"/>
      <c r="AF30" s="12"/>
      <c r="AG30" s="67"/>
      <c r="AH30" s="214"/>
      <c r="AI30" s="226"/>
      <c r="AJ30" s="226"/>
    </row>
    <row r="31" spans="1:40" ht="17">
      <c r="A31" s="62" t="s">
        <v>11</v>
      </c>
      <c r="B31" s="62" t="s">
        <v>11</v>
      </c>
      <c r="C31" s="62"/>
      <c r="D31" s="1"/>
      <c r="E31" s="62"/>
      <c r="F31" s="257"/>
      <c r="G31" s="257"/>
      <c r="H31" s="257"/>
      <c r="I31" s="196" t="s">
        <v>11</v>
      </c>
      <c r="J31" s="196"/>
      <c r="K31" s="1"/>
      <c r="L31" s="62"/>
      <c r="M31" s="257"/>
      <c r="N31" s="257"/>
      <c r="O31" s="257"/>
      <c r="P31" s="43" t="s">
        <v>11</v>
      </c>
      <c r="Q31" s="43"/>
      <c r="R31" s="7"/>
      <c r="S31" s="43"/>
      <c r="T31" s="227"/>
      <c r="U31" s="227"/>
      <c r="V31" s="227"/>
      <c r="W31" s="43" t="s">
        <v>11</v>
      </c>
      <c r="X31" s="9"/>
      <c r="Y31" s="9"/>
      <c r="Z31" s="44"/>
      <c r="AA31" s="227"/>
      <c r="AB31" s="227"/>
      <c r="AC31" s="227"/>
      <c r="AD31" s="43" t="s">
        <v>11</v>
      </c>
      <c r="AE31" s="9"/>
      <c r="AF31" s="9"/>
      <c r="AG31" s="44"/>
      <c r="AH31" s="227"/>
      <c r="AI31" s="227"/>
      <c r="AJ31" s="238"/>
    </row>
    <row r="32" spans="1:40" ht="16.899999999999999" customHeight="1">
      <c r="A32" s="610" t="s">
        <v>12</v>
      </c>
      <c r="B32" s="606" t="s">
        <v>13</v>
      </c>
      <c r="C32" s="606"/>
      <c r="D32" s="3">
        <v>3</v>
      </c>
      <c r="E32" s="21">
        <f>D32*45</f>
        <v>135</v>
      </c>
      <c r="F32" s="257"/>
      <c r="G32" s="257"/>
      <c r="H32" s="257"/>
      <c r="I32" s="608" t="s">
        <v>13</v>
      </c>
      <c r="J32" s="609"/>
      <c r="K32" s="3">
        <v>3</v>
      </c>
      <c r="L32" s="21">
        <f>K32*45</f>
        <v>135</v>
      </c>
      <c r="M32" s="257"/>
      <c r="N32" s="257"/>
      <c r="O32" s="257"/>
      <c r="P32" s="607" t="s">
        <v>13</v>
      </c>
      <c r="Q32" s="607"/>
      <c r="R32" s="32">
        <v>3</v>
      </c>
      <c r="S32" s="33">
        <f>R32*45</f>
        <v>135</v>
      </c>
      <c r="T32" s="227"/>
      <c r="U32" s="227"/>
      <c r="V32" s="227"/>
      <c r="W32" s="607" t="s">
        <v>13</v>
      </c>
      <c r="X32" s="607"/>
      <c r="Y32" s="32">
        <v>3</v>
      </c>
      <c r="Z32" s="33">
        <f>Y32*45</f>
        <v>135</v>
      </c>
      <c r="AA32" s="227"/>
      <c r="AB32" s="227"/>
      <c r="AC32" s="227"/>
      <c r="AD32" s="607" t="s">
        <v>13</v>
      </c>
      <c r="AE32" s="607"/>
      <c r="AF32" s="32">
        <v>3.5</v>
      </c>
      <c r="AG32" s="33">
        <f>AF32*45</f>
        <v>157.5</v>
      </c>
      <c r="AH32" s="227"/>
      <c r="AI32" s="227"/>
      <c r="AJ32" s="227"/>
    </row>
    <row r="33" spans="1:36" ht="16.899999999999999" customHeight="1">
      <c r="A33" s="611"/>
      <c r="B33" s="606" t="s">
        <v>14</v>
      </c>
      <c r="C33" s="606"/>
      <c r="D33" s="235">
        <f>SUM(F5:F29)</f>
        <v>4.5</v>
      </c>
      <c r="E33" s="22">
        <f>D33*70</f>
        <v>315</v>
      </c>
      <c r="F33" s="258"/>
      <c r="G33" s="258"/>
      <c r="H33" s="258"/>
      <c r="I33" s="608" t="s">
        <v>14</v>
      </c>
      <c r="J33" s="609"/>
      <c r="K33" s="235">
        <f>SUM(M5:M29)</f>
        <v>4.5</v>
      </c>
      <c r="L33" s="22">
        <f>K33*70</f>
        <v>315</v>
      </c>
      <c r="M33" s="258"/>
      <c r="N33" s="258"/>
      <c r="O33" s="258"/>
      <c r="P33" s="607" t="s">
        <v>14</v>
      </c>
      <c r="Q33" s="607"/>
      <c r="R33" s="235">
        <f>SUM(T5:T29)</f>
        <v>5.3</v>
      </c>
      <c r="S33" s="34">
        <f>R33*70</f>
        <v>371</v>
      </c>
      <c r="T33" s="228"/>
      <c r="U33" s="228"/>
      <c r="V33" s="228"/>
      <c r="W33" s="607" t="s">
        <v>14</v>
      </c>
      <c r="X33" s="607"/>
      <c r="Y33" s="235">
        <f>SUM(AA5:AA29)</f>
        <v>5.1587615283267461</v>
      </c>
      <c r="Z33" s="34">
        <f>Y33*70</f>
        <v>361.11330698287225</v>
      </c>
      <c r="AA33" s="228"/>
      <c r="AB33" s="228"/>
      <c r="AC33" s="228"/>
      <c r="AD33" s="607" t="s">
        <v>14</v>
      </c>
      <c r="AE33" s="607"/>
      <c r="AF33" s="235">
        <f>SUM(AH5:AH29)</f>
        <v>5.2161125319693094</v>
      </c>
      <c r="AG33" s="34">
        <f>AF33*70</f>
        <v>365.12787723785164</v>
      </c>
      <c r="AH33" s="228"/>
      <c r="AI33" s="228"/>
      <c r="AJ33" s="228"/>
    </row>
    <row r="34" spans="1:36" ht="17">
      <c r="A34" s="611"/>
      <c r="B34" s="606" t="s">
        <v>15</v>
      </c>
      <c r="C34" s="606"/>
      <c r="D34" s="235">
        <f>SUM(G5:G31)</f>
        <v>0</v>
      </c>
      <c r="E34" s="22">
        <f>D34*75</f>
        <v>0</v>
      </c>
      <c r="F34" s="259"/>
      <c r="G34" s="259"/>
      <c r="H34" s="259"/>
      <c r="I34" s="608" t="s">
        <v>15</v>
      </c>
      <c r="J34" s="609"/>
      <c r="K34" s="235">
        <f>SUM(N5:N31)</f>
        <v>0</v>
      </c>
      <c r="L34" s="22">
        <f>K34*75</f>
        <v>0</v>
      </c>
      <c r="M34" s="259"/>
      <c r="N34" s="259"/>
      <c r="O34" s="259"/>
      <c r="P34" s="607" t="s">
        <v>15</v>
      </c>
      <c r="Q34" s="607"/>
      <c r="R34" s="235">
        <f>SUM(U5:U31)</f>
        <v>2.6911382734912146</v>
      </c>
      <c r="S34" s="34">
        <f>R34*75</f>
        <v>201.83537051184109</v>
      </c>
      <c r="T34" s="229"/>
      <c r="U34" s="229"/>
      <c r="V34" s="229"/>
      <c r="W34" s="607" t="s">
        <v>15</v>
      </c>
      <c r="X34" s="607"/>
      <c r="Y34" s="235">
        <f>SUM(AB5:AB31)</f>
        <v>2.0357142857142856</v>
      </c>
      <c r="Z34" s="34">
        <f>Y34*75</f>
        <v>152.67857142857142</v>
      </c>
      <c r="AA34" s="229"/>
      <c r="AB34" s="229"/>
      <c r="AC34" s="229"/>
      <c r="AD34" s="607" t="s">
        <v>15</v>
      </c>
      <c r="AE34" s="607"/>
      <c r="AF34" s="235">
        <f>SUM(AI5:AI31)</f>
        <v>2.2567287784679091</v>
      </c>
      <c r="AG34" s="34">
        <f>AF34*75</f>
        <v>169.25465838509319</v>
      </c>
      <c r="AH34" s="229"/>
      <c r="AI34" s="229"/>
      <c r="AJ34" s="229"/>
    </row>
    <row r="35" spans="1:36" ht="17">
      <c r="A35" s="611"/>
      <c r="B35" s="606" t="s">
        <v>16</v>
      </c>
      <c r="C35" s="606"/>
      <c r="D35" s="235">
        <f>SUM(H5:H29)</f>
        <v>0</v>
      </c>
      <c r="E35" s="22">
        <f>D35*25</f>
        <v>0</v>
      </c>
      <c r="F35" s="260"/>
      <c r="G35" s="260"/>
      <c r="H35" s="260"/>
      <c r="I35" s="608" t="s">
        <v>16</v>
      </c>
      <c r="J35" s="609"/>
      <c r="K35" s="235">
        <f>SUM(O5:O29)</f>
        <v>0</v>
      </c>
      <c r="L35" s="22">
        <f>K35*25</f>
        <v>0</v>
      </c>
      <c r="M35" s="260"/>
      <c r="N35" s="260"/>
      <c r="O35" s="260"/>
      <c r="P35" s="607" t="s">
        <v>16</v>
      </c>
      <c r="Q35" s="607"/>
      <c r="R35" s="235">
        <f>SUM(V5:V29)</f>
        <v>0.3235294117647059</v>
      </c>
      <c r="S35" s="34">
        <f>R35*25</f>
        <v>8.0882352941176467</v>
      </c>
      <c r="T35" s="230"/>
      <c r="U35" s="230"/>
      <c r="V35" s="230"/>
      <c r="W35" s="607" t="s">
        <v>16</v>
      </c>
      <c r="X35" s="607"/>
      <c r="Y35" s="235">
        <f>SUM(AC5:AC29)</f>
        <v>1.4782608695652173</v>
      </c>
      <c r="Z35" s="34">
        <f>Y35*25</f>
        <v>36.95652173913043</v>
      </c>
      <c r="AA35" s="230"/>
      <c r="AB35" s="230"/>
      <c r="AC35" s="230"/>
      <c r="AD35" s="607" t="s">
        <v>16</v>
      </c>
      <c r="AE35" s="607"/>
      <c r="AF35" s="235">
        <f>SUM(AJ5:AJ29)</f>
        <v>1.4492753623188406</v>
      </c>
      <c r="AG35" s="34">
        <f>AF35*25</f>
        <v>36.231884057971016</v>
      </c>
      <c r="AH35" s="230"/>
      <c r="AI35" s="230"/>
      <c r="AJ35" s="230"/>
    </row>
    <row r="36" spans="1:36" ht="17">
      <c r="A36" s="611"/>
      <c r="B36" s="606" t="s">
        <v>17</v>
      </c>
      <c r="C36" s="606"/>
      <c r="D36" s="4">
        <v>0</v>
      </c>
      <c r="E36" s="23">
        <f>D36*60</f>
        <v>0</v>
      </c>
      <c r="F36" s="260"/>
      <c r="G36" s="260"/>
      <c r="H36" s="260"/>
      <c r="I36" s="608" t="s">
        <v>17</v>
      </c>
      <c r="J36" s="609"/>
      <c r="K36" s="4">
        <v>0</v>
      </c>
      <c r="L36" s="23">
        <f>K36*60</f>
        <v>0</v>
      </c>
      <c r="M36" s="260"/>
      <c r="N36" s="260"/>
      <c r="O36" s="260"/>
      <c r="P36" s="607" t="s">
        <v>17</v>
      </c>
      <c r="Q36" s="607"/>
      <c r="R36" s="35">
        <v>1</v>
      </c>
      <c r="S36" s="39">
        <f>R36*60</f>
        <v>60</v>
      </c>
      <c r="T36" s="230"/>
      <c r="U36" s="230"/>
      <c r="V36" s="230"/>
      <c r="W36" s="607" t="s">
        <v>17</v>
      </c>
      <c r="X36" s="607"/>
      <c r="Y36" s="35">
        <v>0</v>
      </c>
      <c r="Z36" s="39">
        <f>Y36*60</f>
        <v>0</v>
      </c>
      <c r="AA36" s="230"/>
      <c r="AB36" s="230"/>
      <c r="AC36" s="230"/>
      <c r="AD36" s="607" t="s">
        <v>17</v>
      </c>
      <c r="AE36" s="607"/>
      <c r="AF36" s="35">
        <v>0</v>
      </c>
      <c r="AG36" s="39">
        <f>AF36*60</f>
        <v>0</v>
      </c>
      <c r="AH36" s="230"/>
      <c r="AI36" s="230"/>
      <c r="AJ36" s="230"/>
    </row>
    <row r="37" spans="1:36" ht="17">
      <c r="A37" s="612"/>
      <c r="B37" s="19" t="s">
        <v>19</v>
      </c>
      <c r="C37" s="19"/>
      <c r="D37" s="20">
        <v>0</v>
      </c>
      <c r="E37" s="23">
        <f>D37*120</f>
        <v>0</v>
      </c>
      <c r="F37" s="261"/>
      <c r="G37" s="261"/>
      <c r="H37" s="261"/>
      <c r="I37" s="19" t="s">
        <v>19</v>
      </c>
      <c r="J37" s="19"/>
      <c r="K37" s="20">
        <v>0</v>
      </c>
      <c r="L37" s="23">
        <f>K37*120</f>
        <v>0</v>
      </c>
      <c r="M37" s="261"/>
      <c r="N37" s="261"/>
      <c r="O37" s="261"/>
      <c r="P37" s="36" t="s">
        <v>19</v>
      </c>
      <c r="Q37" s="36"/>
      <c r="R37" s="37">
        <v>0</v>
      </c>
      <c r="S37" s="23">
        <f>R37*120</f>
        <v>0</v>
      </c>
      <c r="T37" s="231"/>
      <c r="U37" s="231"/>
      <c r="V37" s="231"/>
      <c r="W37" s="36" t="s">
        <v>20</v>
      </c>
      <c r="X37" s="36"/>
      <c r="Y37" s="37">
        <v>0</v>
      </c>
      <c r="Z37" s="23">
        <f>Y37*120</f>
        <v>0</v>
      </c>
      <c r="AA37" s="231"/>
      <c r="AB37" s="231"/>
      <c r="AC37" s="231"/>
      <c r="AD37" s="36" t="s">
        <v>20</v>
      </c>
      <c r="AE37" s="36"/>
      <c r="AF37" s="37">
        <v>0</v>
      </c>
      <c r="AG37" s="23">
        <f>AF37*120</f>
        <v>0</v>
      </c>
      <c r="AH37" s="231"/>
      <c r="AI37" s="231"/>
      <c r="AJ37" s="231"/>
    </row>
    <row r="38" spans="1:36" s="8" customFormat="1" ht="17">
      <c r="A38" s="6"/>
      <c r="B38" s="606" t="s">
        <v>18</v>
      </c>
      <c r="C38" s="606"/>
      <c r="D38" s="5"/>
      <c r="E38" s="23">
        <f>SUM(E32:E37)</f>
        <v>450</v>
      </c>
      <c r="F38" s="261"/>
      <c r="G38" s="261"/>
      <c r="H38" s="261"/>
      <c r="I38" s="608" t="s">
        <v>18</v>
      </c>
      <c r="J38" s="609"/>
      <c r="K38" s="5"/>
      <c r="L38" s="23">
        <f>SUM(L32:L37)</f>
        <v>450</v>
      </c>
      <c r="M38" s="261"/>
      <c r="N38" s="261"/>
      <c r="O38" s="261"/>
      <c r="P38" s="607" t="s">
        <v>18</v>
      </c>
      <c r="Q38" s="607"/>
      <c r="R38" s="38"/>
      <c r="S38" s="23">
        <f>SUM(S32:S37)</f>
        <v>775.9236058059588</v>
      </c>
      <c r="T38" s="231"/>
      <c r="U38" s="231"/>
      <c r="V38" s="231"/>
      <c r="W38" s="607" t="s">
        <v>18</v>
      </c>
      <c r="X38" s="607"/>
      <c r="Y38" s="38"/>
      <c r="Z38" s="23">
        <f>SUM(Z32:Z37)</f>
        <v>685.74840015057407</v>
      </c>
      <c r="AA38" s="231"/>
      <c r="AB38" s="231"/>
      <c r="AC38" s="231"/>
      <c r="AD38" s="607" t="s">
        <v>18</v>
      </c>
      <c r="AE38" s="607"/>
      <c r="AF38" s="38"/>
      <c r="AG38" s="23">
        <f>SUM(AG32:AG37)</f>
        <v>728.11441968091583</v>
      </c>
      <c r="AH38" s="231"/>
      <c r="AI38" s="231"/>
      <c r="AJ38" s="231"/>
    </row>
    <row r="39" spans="1:36" s="42" customFormat="1" ht="17">
      <c r="A39" s="595" t="s">
        <v>34</v>
      </c>
      <c r="B39" s="595"/>
      <c r="C39" s="595"/>
      <c r="D39" s="595"/>
      <c r="E39" s="595"/>
      <c r="F39" s="595"/>
      <c r="G39" s="595"/>
      <c r="H39" s="595"/>
      <c r="I39" s="596"/>
      <c r="J39" s="596"/>
      <c r="K39" s="596"/>
      <c r="L39" s="596"/>
      <c r="M39" s="596"/>
      <c r="N39" s="596"/>
      <c r="O39" s="596"/>
      <c r="P39" s="596"/>
      <c r="Q39" s="596"/>
      <c r="R39" s="596"/>
      <c r="S39" s="596"/>
      <c r="T39" s="596"/>
      <c r="U39" s="596"/>
      <c r="V39" s="596"/>
      <c r="W39" s="596"/>
      <c r="X39" s="596"/>
      <c r="Y39" s="596"/>
      <c r="Z39" s="596"/>
      <c r="AA39" s="596"/>
      <c r="AB39" s="596"/>
      <c r="AC39" s="596"/>
      <c r="AD39" s="596"/>
      <c r="AE39" s="596"/>
      <c r="AF39" s="596"/>
      <c r="AG39" s="596"/>
    </row>
    <row r="40" spans="1:36" ht="17">
      <c r="A40" s="584" t="s">
        <v>61</v>
      </c>
      <c r="B40" s="585"/>
      <c r="C40" s="585"/>
      <c r="D40" s="585"/>
      <c r="E40" s="585"/>
      <c r="F40" s="585"/>
      <c r="G40" s="586"/>
      <c r="H40" s="586"/>
      <c r="I40" s="586"/>
      <c r="J40" s="586"/>
      <c r="K40" s="586"/>
      <c r="L40" s="586"/>
      <c r="M40" s="262"/>
      <c r="N40" s="262"/>
      <c r="O40" s="262"/>
      <c r="P40" s="233"/>
      <c r="T40" s="234"/>
      <c r="U40" s="234"/>
      <c r="V40" s="234"/>
      <c r="AA40" s="234"/>
      <c r="AB40" s="234"/>
      <c r="AC40" s="234"/>
      <c r="AH40" s="234"/>
      <c r="AI40" s="234"/>
      <c r="AJ40" s="234"/>
    </row>
    <row r="41" spans="1:36">
      <c r="F41" s="262"/>
      <c r="G41" s="262"/>
      <c r="H41" s="262"/>
      <c r="L41" s="233"/>
      <c r="M41" s="262"/>
      <c r="N41" s="262"/>
      <c r="O41" s="262"/>
      <c r="P41" s="233"/>
      <c r="T41" s="234"/>
      <c r="U41" s="234"/>
      <c r="V41" s="234"/>
      <c r="AA41" s="234"/>
      <c r="AB41" s="234"/>
      <c r="AC41" s="234"/>
      <c r="AH41" s="234"/>
      <c r="AI41" s="234"/>
      <c r="AJ41" s="234"/>
    </row>
    <row r="42" spans="1:36">
      <c r="F42" s="262"/>
      <c r="G42" s="262"/>
      <c r="H42" s="262"/>
      <c r="L42" s="233"/>
      <c r="M42" s="262"/>
      <c r="N42" s="262"/>
      <c r="O42" s="262"/>
      <c r="P42" s="233"/>
      <c r="T42" s="234"/>
      <c r="U42" s="234"/>
      <c r="V42" s="234"/>
      <c r="AA42" s="234"/>
      <c r="AB42" s="234"/>
      <c r="AC42" s="234"/>
      <c r="AH42" s="234"/>
      <c r="AI42" s="234"/>
      <c r="AJ42" s="234"/>
    </row>
  </sheetData>
  <mergeCells count="72">
    <mergeCell ref="A22:A24"/>
    <mergeCell ref="W22:W24"/>
    <mergeCell ref="B16:B21"/>
    <mergeCell ref="B22:B24"/>
    <mergeCell ref="P16:P21"/>
    <mergeCell ref="I22:I24"/>
    <mergeCell ref="P22:P24"/>
    <mergeCell ref="I16:I21"/>
    <mergeCell ref="A16:A21"/>
    <mergeCell ref="I5:I7"/>
    <mergeCell ref="P5:P15"/>
    <mergeCell ref="W16:W21"/>
    <mergeCell ref="AD5:AD7"/>
    <mergeCell ref="A8:A15"/>
    <mergeCell ref="W8:W15"/>
    <mergeCell ref="A5:A7"/>
    <mergeCell ref="W5:W7"/>
    <mergeCell ref="AD8:AD15"/>
    <mergeCell ref="I8:I15"/>
    <mergeCell ref="B5:B7"/>
    <mergeCell ref="B8:B15"/>
    <mergeCell ref="AD16:AD21"/>
    <mergeCell ref="Q11:Q13"/>
    <mergeCell ref="AD38:AE38"/>
    <mergeCell ref="P36:Q36"/>
    <mergeCell ref="I36:J36"/>
    <mergeCell ref="W36:X36"/>
    <mergeCell ref="A32:A37"/>
    <mergeCell ref="AD36:AE36"/>
    <mergeCell ref="B35:C35"/>
    <mergeCell ref="I35:J35"/>
    <mergeCell ref="P35:Q35"/>
    <mergeCell ref="W35:X35"/>
    <mergeCell ref="AD35:AE35"/>
    <mergeCell ref="B38:C38"/>
    <mergeCell ref="I38:J38"/>
    <mergeCell ref="P38:Q38"/>
    <mergeCell ref="W38:X38"/>
    <mergeCell ref="B36:C36"/>
    <mergeCell ref="B34:C34"/>
    <mergeCell ref="AD34:AE34"/>
    <mergeCell ref="P34:Q34"/>
    <mergeCell ref="I34:J34"/>
    <mergeCell ref="W34:X34"/>
    <mergeCell ref="AD25:AD29"/>
    <mergeCell ref="B25:B29"/>
    <mergeCell ref="B32:C32"/>
    <mergeCell ref="B33:C33"/>
    <mergeCell ref="W32:X32"/>
    <mergeCell ref="P32:Q32"/>
    <mergeCell ref="I32:J32"/>
    <mergeCell ref="AD32:AE32"/>
    <mergeCell ref="I33:J33"/>
    <mergeCell ref="P33:Q33"/>
    <mergeCell ref="W33:X33"/>
    <mergeCell ref="AD33:AE33"/>
    <mergeCell ref="A40:L40"/>
    <mergeCell ref="A1:AG1"/>
    <mergeCell ref="A2:B2"/>
    <mergeCell ref="C2:L2"/>
    <mergeCell ref="AI2:AZ2"/>
    <mergeCell ref="B3:E3"/>
    <mergeCell ref="A39:AG39"/>
    <mergeCell ref="I3:L3"/>
    <mergeCell ref="P3:S3"/>
    <mergeCell ref="W3:Z3"/>
    <mergeCell ref="AD3:AG3"/>
    <mergeCell ref="AD22:AD24"/>
    <mergeCell ref="A25:A29"/>
    <mergeCell ref="W25:W29"/>
    <mergeCell ref="I25:I29"/>
    <mergeCell ref="P25:P29"/>
  </mergeCells>
  <phoneticPr fontId="12" type="noConversion"/>
  <conditionalFormatting sqref="C7 E7">
    <cfRule type="containsText" dxfId="76" priority="46" stopIfTrue="1" operator="containsText" text="炸">
      <formula>NOT(ISERROR(SEARCH("炸",C7)))</formula>
    </cfRule>
  </conditionalFormatting>
  <conditionalFormatting sqref="D7">
    <cfRule type="containsText" dxfId="75" priority="45" stopIfTrue="1" operator="containsText" text="炸">
      <formula>NOT(ISERROR(SEARCH("炸",D7)))</formula>
    </cfRule>
  </conditionalFormatting>
  <conditionalFormatting sqref="E8:E14 C10:C14">
    <cfRule type="containsText" dxfId="74" priority="44" stopIfTrue="1" operator="containsText" text="炸">
      <formula>NOT(ISERROR(SEARCH("炸",C8)))</formula>
    </cfRule>
  </conditionalFormatting>
  <conditionalFormatting sqref="D12:D15">
    <cfRule type="containsText" dxfId="73" priority="41" stopIfTrue="1" operator="containsText" text="炸">
      <formula>NOT(ISERROR(SEARCH("炸",D12)))</formula>
    </cfRule>
  </conditionalFormatting>
  <conditionalFormatting sqref="C16:C18 E16:E18">
    <cfRule type="containsText" dxfId="72" priority="38" stopIfTrue="1" operator="containsText" text="炸">
      <formula>NOT(ISERROR(SEARCH("炸",C16)))</formula>
    </cfRule>
  </conditionalFormatting>
  <conditionalFormatting sqref="C22 D23">
    <cfRule type="containsText" dxfId="71" priority="34" stopIfTrue="1" operator="containsText" text="炸">
      <formula>NOT(ISERROR(SEARCH("炸",C22)))</formula>
    </cfRule>
  </conditionalFormatting>
  <conditionalFormatting sqref="C25:C26 E25:E26">
    <cfRule type="containsText" dxfId="70" priority="28" stopIfTrue="1" operator="containsText" text="炸">
      <formula>NOT(ISERROR(SEARCH("炸",C25)))</formula>
    </cfRule>
  </conditionalFormatting>
  <conditionalFormatting sqref="C27:E27">
    <cfRule type="containsText" dxfId="69" priority="27" stopIfTrue="1" operator="containsText" text="炸">
      <formula>NOT(ISERROR(SEARCH("炸",C27)))</formula>
    </cfRule>
  </conditionalFormatting>
  <conditionalFormatting sqref="Q18">
    <cfRule type="containsText" dxfId="68" priority="20" stopIfTrue="1" operator="containsText" text="炸">
      <formula>NOT(ISERROR(SEARCH("炸",Q18)))</formula>
    </cfRule>
  </conditionalFormatting>
  <conditionalFormatting sqref="J22">
    <cfRule type="containsText" dxfId="67" priority="19" stopIfTrue="1" operator="containsText" text="炸">
      <formula>NOT(ISERROR(SEARCH("炸",J22)))</formula>
    </cfRule>
  </conditionalFormatting>
  <conditionalFormatting sqref="X22">
    <cfRule type="containsText" dxfId="66" priority="18" stopIfTrue="1" operator="containsText" text="炸">
      <formula>NOT(ISERROR(SEARCH("炸",X22)))</formula>
    </cfRule>
  </conditionalFormatting>
  <conditionalFormatting sqref="Z22">
    <cfRule type="containsText" dxfId="65" priority="14" stopIfTrue="1" operator="containsText" text="炸">
      <formula>NOT(ISERROR(SEARCH("炸",Z22)))</formula>
    </cfRule>
  </conditionalFormatting>
  <conditionalFormatting sqref="E22">
    <cfRule type="containsText" dxfId="64" priority="16" stopIfTrue="1" operator="containsText" text="炸">
      <formula>NOT(ISERROR(SEARCH("炸",E22)))</formula>
    </cfRule>
  </conditionalFormatting>
  <conditionalFormatting sqref="L22:L23">
    <cfRule type="containsText" dxfId="63" priority="15" stopIfTrue="1" operator="containsText" text="炸">
      <formula>NOT(ISERROR(SEARCH("炸",L22)))</formula>
    </cfRule>
  </conditionalFormatting>
  <conditionalFormatting sqref="AL14">
    <cfRule type="containsText" dxfId="62" priority="13" stopIfTrue="1" operator="containsText" text="炸">
      <formula>NOT(ISERROR(SEARCH("炸",AL14)))</formula>
    </cfRule>
  </conditionalFormatting>
  <conditionalFormatting sqref="AL13">
    <cfRule type="containsText" dxfId="61" priority="12" stopIfTrue="1" operator="containsText" text="炸">
      <formula>NOT(ISERROR(SEARCH("炸",AL13)))</formula>
    </cfRule>
  </conditionalFormatting>
  <conditionalFormatting sqref="AE22">
    <cfRule type="containsText" dxfId="60" priority="9" stopIfTrue="1" operator="containsText" text="炸">
      <formula>NOT(ISERROR(SEARCH("炸",AE22)))</formula>
    </cfRule>
  </conditionalFormatting>
  <conditionalFormatting sqref="L8:L13 J10:J13">
    <cfRule type="containsText" dxfId="59" priority="8" stopIfTrue="1" operator="containsText" text="炸">
      <formula>NOT(ISERROR(SEARCH("炸",J8)))</formula>
    </cfRule>
  </conditionalFormatting>
  <conditionalFormatting sqref="K12:K13">
    <cfRule type="containsText" dxfId="58" priority="7" stopIfTrue="1" operator="containsText" text="炸">
      <formula>NOT(ISERROR(SEARCH("炸",K12)))</formula>
    </cfRule>
  </conditionalFormatting>
  <conditionalFormatting sqref="J16:J18 L16:L18">
    <cfRule type="containsText" dxfId="57" priority="6" stopIfTrue="1" operator="containsText" text="炸">
      <formula>NOT(ISERROR(SEARCH("炸",J16)))</formula>
    </cfRule>
  </conditionalFormatting>
  <conditionalFormatting sqref="J25 L25">
    <cfRule type="containsText" dxfId="56" priority="5" stopIfTrue="1" operator="containsText" text="炸">
      <formula>NOT(ISERROR(SEARCH("炸",J25)))</formula>
    </cfRule>
  </conditionalFormatting>
  <conditionalFormatting sqref="J27 L27">
    <cfRule type="containsText" dxfId="55" priority="4" stopIfTrue="1" operator="containsText" text="炸">
      <formula>NOT(ISERROR(SEARCH("炸",J27)))</formula>
    </cfRule>
  </conditionalFormatting>
  <conditionalFormatting sqref="C5:C6 E5:E6">
    <cfRule type="containsText" dxfId="54" priority="3" stopIfTrue="1" operator="containsText" text="炸">
      <formula>NOT(ISERROR(SEARCH("炸",C5)))</formula>
    </cfRule>
  </conditionalFormatting>
  <conditionalFormatting sqref="D5:D6">
    <cfRule type="containsText" dxfId="53" priority="2" stopIfTrue="1" operator="containsText" text="炸">
      <formula>NOT(ISERROR(SEARCH("炸",D5)))</formula>
    </cfRule>
  </conditionalFormatting>
  <conditionalFormatting sqref="Q14">
    <cfRule type="containsText" dxfId="52" priority="1" stopIfTrue="1" operator="containsText" text="炸">
      <formula>NOT(ISERROR(SEARCH("炸",Q14)))</formula>
    </cfRule>
  </conditionalFormatting>
  <printOptions horizontalCentered="1" verticalCentered="1"/>
  <pageMargins left="0.19685039370078741" right="0.19685039370078741" top="0.19685039370078741" bottom="0.19685039370078741" header="0.19685039370078741" footer="0.19685039370078741"/>
  <pageSetup paperSize="9" scale="8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Y44"/>
  <sheetViews>
    <sheetView tabSelected="1" topLeftCell="A4" zoomScale="70" zoomScaleNormal="70" workbookViewId="0">
      <selection activeCell="Q21" sqref="Q21"/>
    </sheetView>
  </sheetViews>
  <sheetFormatPr defaultRowHeight="14"/>
  <cols>
    <col min="1" max="1" width="4.9140625" customWidth="1"/>
    <col min="2" max="2" width="5.75" customWidth="1"/>
    <col min="3" max="3" width="10" customWidth="1"/>
    <col min="4" max="4" width="6.75" customWidth="1"/>
    <col min="5" max="5" width="7" customWidth="1"/>
    <col min="6" max="8" width="4.75" style="232" hidden="1" customWidth="1"/>
    <col min="9" max="9" width="5.25" customWidth="1"/>
    <col min="10" max="10" width="10.83203125" customWidth="1"/>
    <col min="11" max="11" width="6.9140625" customWidth="1"/>
    <col min="12" max="12" width="7.08203125" customWidth="1"/>
    <col min="13" max="15" width="4.75" style="232" hidden="1" customWidth="1"/>
    <col min="16" max="16" width="6.25" customWidth="1"/>
    <col min="17" max="17" width="10.25" customWidth="1"/>
    <col min="18" max="18" width="6.33203125" customWidth="1"/>
    <col min="19" max="19" width="7" customWidth="1"/>
    <col min="20" max="22" width="4.75" style="232" hidden="1" customWidth="1"/>
    <col min="23" max="23" width="6" customWidth="1"/>
    <col min="24" max="24" width="11.1640625" customWidth="1"/>
    <col min="25" max="25" width="6.75" customWidth="1"/>
    <col min="26" max="26" width="6.08203125" customWidth="1"/>
    <col min="27" max="29" width="4.75" style="232" hidden="1" customWidth="1"/>
    <col min="30" max="30" width="5.25" customWidth="1"/>
    <col min="31" max="31" width="10.08203125" customWidth="1"/>
    <col min="32" max="32" width="7.33203125" customWidth="1"/>
    <col min="33" max="33" width="6.9140625" customWidth="1"/>
    <col min="34" max="36" width="4.75" style="232" hidden="1" customWidth="1"/>
    <col min="38" max="38" width="24.83203125" customWidth="1"/>
  </cols>
  <sheetData>
    <row r="1" spans="1:51" ht="25">
      <c r="A1" s="587" t="s">
        <v>267</v>
      </c>
      <c r="B1" s="587"/>
      <c r="C1" s="587"/>
      <c r="D1" s="587"/>
      <c r="E1" s="587"/>
      <c r="F1" s="587"/>
      <c r="G1" s="587"/>
      <c r="H1" s="587"/>
      <c r="I1" s="587"/>
      <c r="J1" s="587"/>
      <c r="K1" s="587"/>
      <c r="L1" s="587"/>
      <c r="M1" s="587"/>
      <c r="N1" s="587"/>
      <c r="O1" s="587"/>
      <c r="P1" s="587"/>
      <c r="Q1" s="587"/>
      <c r="R1" s="587"/>
      <c r="S1" s="587"/>
      <c r="T1" s="587"/>
      <c r="U1" s="587"/>
      <c r="V1" s="587"/>
      <c r="W1" s="587"/>
      <c r="X1" s="587"/>
      <c r="Y1" s="587"/>
      <c r="Z1" s="587"/>
      <c r="AA1" s="587"/>
      <c r="AB1" s="587"/>
      <c r="AC1" s="587"/>
      <c r="AD1" s="587"/>
      <c r="AE1" s="587"/>
      <c r="AF1" s="587"/>
      <c r="AG1" s="588"/>
      <c r="AH1"/>
      <c r="AI1"/>
      <c r="AJ1"/>
    </row>
    <row r="2" spans="1:51" s="50" customFormat="1" ht="24" customHeight="1">
      <c r="A2" s="589" t="s">
        <v>21</v>
      </c>
      <c r="B2" s="589"/>
      <c r="C2" s="590" t="s">
        <v>265</v>
      </c>
      <c r="D2" s="591"/>
      <c r="E2" s="591"/>
      <c r="F2" s="591"/>
      <c r="G2" s="591"/>
      <c r="H2" s="591"/>
      <c r="I2" s="591"/>
      <c r="J2" s="591"/>
      <c r="K2" s="591"/>
      <c r="L2" s="591"/>
      <c r="M2" s="208"/>
      <c r="N2" s="208"/>
      <c r="O2" s="208"/>
      <c r="P2" s="367" t="s">
        <v>139</v>
      </c>
      <c r="Q2" s="367"/>
      <c r="R2" s="45"/>
      <c r="S2" s="367"/>
      <c r="T2" s="208"/>
      <c r="U2" s="208"/>
      <c r="V2" s="208"/>
      <c r="W2" s="367"/>
      <c r="X2" s="64" t="s">
        <v>22</v>
      </c>
      <c r="Y2" s="65"/>
      <c r="Z2" s="64"/>
      <c r="AA2" s="205"/>
      <c r="AB2" s="205"/>
      <c r="AC2" s="205"/>
      <c r="AD2" s="65"/>
      <c r="AE2" s="65"/>
      <c r="AF2" s="64"/>
      <c r="AG2" s="65"/>
      <c r="AH2" s="205"/>
      <c r="AI2" s="205"/>
      <c r="AJ2" s="592"/>
      <c r="AK2" s="592"/>
      <c r="AL2" s="592"/>
      <c r="AM2" s="592"/>
      <c r="AN2" s="592"/>
      <c r="AO2" s="592"/>
      <c r="AP2" s="592"/>
      <c r="AQ2" s="592"/>
      <c r="AR2" s="592"/>
      <c r="AS2" s="592"/>
      <c r="AT2" s="592"/>
      <c r="AU2" s="592"/>
      <c r="AV2" s="592"/>
      <c r="AW2" s="592"/>
      <c r="AX2" s="592"/>
      <c r="AY2" s="592"/>
    </row>
    <row r="3" spans="1:51" ht="17">
      <c r="A3" s="66" t="s">
        <v>0</v>
      </c>
      <c r="B3" s="593" t="s">
        <v>324</v>
      </c>
      <c r="C3" s="594"/>
      <c r="D3" s="594"/>
      <c r="E3" s="594"/>
      <c r="F3" s="239"/>
      <c r="G3" s="240"/>
      <c r="H3" s="240"/>
      <c r="I3" s="593" t="s">
        <v>325</v>
      </c>
      <c r="J3" s="594"/>
      <c r="K3" s="594"/>
      <c r="L3" s="594"/>
      <c r="M3" s="239"/>
      <c r="N3" s="240"/>
      <c r="O3" s="240"/>
      <c r="P3" s="593" t="s">
        <v>326</v>
      </c>
      <c r="Q3" s="594"/>
      <c r="R3" s="594"/>
      <c r="S3" s="594"/>
      <c r="T3" s="209"/>
      <c r="U3" s="210"/>
      <c r="V3" s="210"/>
      <c r="W3" s="597" t="s">
        <v>327</v>
      </c>
      <c r="X3" s="598"/>
      <c r="Y3" s="598"/>
      <c r="Z3" s="598"/>
      <c r="AA3" s="209"/>
      <c r="AB3" s="210"/>
      <c r="AC3" s="210"/>
      <c r="AD3" s="597" t="s">
        <v>328</v>
      </c>
      <c r="AE3" s="598"/>
      <c r="AF3" s="598"/>
      <c r="AG3" s="598"/>
      <c r="AH3" s="209"/>
      <c r="AI3" s="210"/>
      <c r="AJ3" s="210"/>
    </row>
    <row r="4" spans="1:51" ht="17">
      <c r="A4" s="66" t="s">
        <v>3</v>
      </c>
      <c r="B4" s="10" t="s">
        <v>4</v>
      </c>
      <c r="C4" s="66" t="s">
        <v>5</v>
      </c>
      <c r="D4" s="11" t="s">
        <v>6</v>
      </c>
      <c r="E4" s="10" t="s">
        <v>7</v>
      </c>
      <c r="F4" s="207" t="s">
        <v>40</v>
      </c>
      <c r="G4" s="207" t="s">
        <v>41</v>
      </c>
      <c r="H4" s="236" t="s">
        <v>42</v>
      </c>
      <c r="I4" s="10" t="s">
        <v>4</v>
      </c>
      <c r="J4" s="66" t="s">
        <v>5</v>
      </c>
      <c r="K4" s="11" t="s">
        <v>6</v>
      </c>
      <c r="L4" s="10" t="s">
        <v>7</v>
      </c>
      <c r="M4" s="207" t="s">
        <v>40</v>
      </c>
      <c r="N4" s="207" t="s">
        <v>41</v>
      </c>
      <c r="O4" s="236" t="s">
        <v>42</v>
      </c>
      <c r="P4" s="10" t="s">
        <v>4</v>
      </c>
      <c r="Q4" s="66" t="s">
        <v>5</v>
      </c>
      <c r="R4" s="11" t="s">
        <v>6</v>
      </c>
      <c r="S4" s="10" t="s">
        <v>7</v>
      </c>
      <c r="T4" s="207" t="s">
        <v>40</v>
      </c>
      <c r="U4" s="207" t="s">
        <v>41</v>
      </c>
      <c r="V4" s="236" t="s">
        <v>42</v>
      </c>
      <c r="W4" s="10" t="s">
        <v>4</v>
      </c>
      <c r="X4" s="66" t="s">
        <v>5</v>
      </c>
      <c r="Y4" s="11" t="s">
        <v>6</v>
      </c>
      <c r="Z4" s="10" t="s">
        <v>7</v>
      </c>
      <c r="AA4" s="207" t="s">
        <v>40</v>
      </c>
      <c r="AB4" s="207" t="s">
        <v>41</v>
      </c>
      <c r="AC4" s="236" t="s">
        <v>42</v>
      </c>
      <c r="AD4" s="10" t="s">
        <v>4</v>
      </c>
      <c r="AE4" s="66" t="s">
        <v>5</v>
      </c>
      <c r="AF4" s="11" t="s">
        <v>6</v>
      </c>
      <c r="AG4" s="10" t="s">
        <v>7</v>
      </c>
      <c r="AH4" s="207" t="s">
        <v>40</v>
      </c>
      <c r="AI4" s="207" t="s">
        <v>41</v>
      </c>
      <c r="AJ4" s="236" t="s">
        <v>42</v>
      </c>
    </row>
    <row r="5" spans="1:51" ht="16.899999999999999" customHeight="1">
      <c r="A5" s="645" t="s">
        <v>1</v>
      </c>
      <c r="B5" s="635" t="s">
        <v>126</v>
      </c>
      <c r="C5" s="51" t="s">
        <v>123</v>
      </c>
      <c r="D5" s="41">
        <v>71</v>
      </c>
      <c r="E5" s="41">
        <v>50</v>
      </c>
      <c r="F5" s="242">
        <v>4.5</v>
      </c>
      <c r="G5" s="212"/>
      <c r="H5" s="212"/>
      <c r="I5" s="635" t="s">
        <v>29</v>
      </c>
      <c r="J5" s="51" t="s">
        <v>27</v>
      </c>
      <c r="K5" s="41">
        <v>52</v>
      </c>
      <c r="L5" s="41">
        <v>35</v>
      </c>
      <c r="M5" s="242">
        <v>4.5</v>
      </c>
      <c r="N5" s="212"/>
      <c r="O5" s="212"/>
      <c r="P5" s="616" t="s">
        <v>78</v>
      </c>
      <c r="Q5" s="75" t="s">
        <v>83</v>
      </c>
      <c r="R5" s="341">
        <f>S5/680*1000</f>
        <v>154.41176470588235</v>
      </c>
      <c r="S5" s="416">
        <v>105</v>
      </c>
      <c r="T5" s="253">
        <f>R5/30</f>
        <v>5.1470588235294112</v>
      </c>
      <c r="U5" s="212"/>
      <c r="V5" s="212"/>
      <c r="W5" s="621" t="s">
        <v>29</v>
      </c>
      <c r="X5" s="51" t="s">
        <v>27</v>
      </c>
      <c r="Y5" s="41">
        <v>52</v>
      </c>
      <c r="Z5" s="41">
        <v>35</v>
      </c>
      <c r="AA5" s="242">
        <v>4.5</v>
      </c>
      <c r="AB5" s="212"/>
      <c r="AC5" s="212"/>
      <c r="AD5" s="635" t="s">
        <v>126</v>
      </c>
      <c r="AE5" s="51" t="s">
        <v>123</v>
      </c>
      <c r="AF5" s="41">
        <v>71</v>
      </c>
      <c r="AG5" s="41">
        <v>50</v>
      </c>
      <c r="AH5" s="242">
        <v>4.5</v>
      </c>
      <c r="AI5" s="212"/>
      <c r="AJ5" s="212"/>
    </row>
    <row r="6" spans="1:51" ht="16.899999999999999" customHeight="1">
      <c r="A6" s="645"/>
      <c r="B6" s="636"/>
      <c r="C6" s="72"/>
      <c r="D6" s="41"/>
      <c r="E6" s="41"/>
      <c r="F6" s="211"/>
      <c r="G6" s="211"/>
      <c r="H6" s="212"/>
      <c r="I6" s="636"/>
      <c r="J6" s="72" t="s">
        <v>30</v>
      </c>
      <c r="K6" s="41">
        <v>22</v>
      </c>
      <c r="L6" s="41">
        <v>15</v>
      </c>
      <c r="M6" s="211"/>
      <c r="N6" s="211"/>
      <c r="O6" s="212"/>
      <c r="P6" s="617"/>
      <c r="Q6" s="76" t="s">
        <v>79</v>
      </c>
      <c r="R6" s="206">
        <f t="shared" ref="R6:R9" si="0">S6/690*1000</f>
        <v>21.739130434782609</v>
      </c>
      <c r="S6" s="307">
        <v>15</v>
      </c>
      <c r="T6" s="211"/>
      <c r="U6" s="222">
        <f>R6/35</f>
        <v>0.62111801242236031</v>
      </c>
      <c r="V6" s="212"/>
      <c r="W6" s="622"/>
      <c r="X6" s="72" t="s">
        <v>30</v>
      </c>
      <c r="Y6" s="41">
        <v>22</v>
      </c>
      <c r="Z6" s="41">
        <v>15</v>
      </c>
      <c r="AA6" s="211"/>
      <c r="AB6" s="211"/>
      <c r="AC6" s="212"/>
      <c r="AD6" s="636"/>
      <c r="AE6" s="72"/>
      <c r="AF6" s="41"/>
      <c r="AG6" s="41"/>
      <c r="AH6" s="211"/>
      <c r="AI6" s="211"/>
      <c r="AJ6" s="212"/>
      <c r="AK6" s="192"/>
    </row>
    <row r="7" spans="1:51" ht="17">
      <c r="A7" s="645"/>
      <c r="B7" s="637"/>
      <c r="C7" s="44"/>
      <c r="D7" s="41"/>
      <c r="E7" s="41"/>
      <c r="F7" s="211"/>
      <c r="G7" s="213"/>
      <c r="H7" s="212"/>
      <c r="I7" s="637"/>
      <c r="J7" s="72"/>
      <c r="K7" s="41"/>
      <c r="L7" s="41"/>
      <c r="M7" s="211"/>
      <c r="N7" s="213"/>
      <c r="O7" s="212"/>
      <c r="P7" s="617"/>
      <c r="Q7" s="79" t="s">
        <v>80</v>
      </c>
      <c r="R7" s="206">
        <f t="shared" si="0"/>
        <v>14.492753623188406</v>
      </c>
      <c r="S7" s="307">
        <v>10</v>
      </c>
      <c r="T7" s="211"/>
      <c r="U7" s="222">
        <f>R7/40</f>
        <v>0.36231884057971014</v>
      </c>
      <c r="V7" s="237"/>
      <c r="W7" s="623"/>
      <c r="X7" s="63"/>
      <c r="Y7" s="80"/>
      <c r="Z7" s="41"/>
      <c r="AA7" s="211"/>
      <c r="AB7" s="213"/>
      <c r="AC7" s="212"/>
      <c r="AD7" s="637"/>
      <c r="AE7" s="44"/>
      <c r="AF7" s="41"/>
      <c r="AG7" s="41"/>
      <c r="AH7" s="211"/>
      <c r="AI7" s="213"/>
      <c r="AJ7" s="212"/>
      <c r="AK7" s="192"/>
      <c r="AL7" s="353"/>
    </row>
    <row r="8" spans="1:51" ht="17" customHeight="1">
      <c r="A8" s="645" t="s">
        <v>8</v>
      </c>
      <c r="B8" s="634" t="str">
        <f>'6月菜單'!E8</f>
        <v>回鍋肉片</v>
      </c>
      <c r="C8" s="53" t="s">
        <v>294</v>
      </c>
      <c r="D8" s="206">
        <f>E8/690*1000</f>
        <v>73.913043478260875</v>
      </c>
      <c r="E8" s="86">
        <v>51</v>
      </c>
      <c r="F8" s="211"/>
      <c r="G8" s="214">
        <f>D8/35</f>
        <v>2.1118012422360248</v>
      </c>
      <c r="H8" s="214"/>
      <c r="I8" s="656" t="str">
        <f>'6月菜單'!E9</f>
        <v>左宗棠雞</v>
      </c>
      <c r="J8" s="82" t="s">
        <v>147</v>
      </c>
      <c r="K8" s="206">
        <f t="shared" ref="K8:K11" si="1">L8/690*1000</f>
        <v>78.260869565217391</v>
      </c>
      <c r="L8" s="84">
        <v>54</v>
      </c>
      <c r="M8" s="211"/>
      <c r="N8" s="214">
        <f>K8/40*0.85</f>
        <v>1.6630434782608696</v>
      </c>
      <c r="O8" s="214"/>
      <c r="P8" s="617"/>
      <c r="Q8" s="52" t="s">
        <v>81</v>
      </c>
      <c r="R8" s="206">
        <f t="shared" si="0"/>
        <v>36.231884057971016</v>
      </c>
      <c r="S8" s="307">
        <v>25</v>
      </c>
      <c r="T8" s="253"/>
      <c r="U8" s="222"/>
      <c r="V8" s="237">
        <f t="shared" ref="V8:V9" si="2">R8/100</f>
        <v>0.36231884057971014</v>
      </c>
      <c r="W8" s="652" t="str">
        <f>'6月菜單'!E11</f>
        <v>香酥魚丁</v>
      </c>
      <c r="X8" s="52" t="s">
        <v>480</v>
      </c>
      <c r="Y8" s="206">
        <f t="shared" ref="Y8" si="3">Z8/690*1000</f>
        <v>101.44927536231884</v>
      </c>
      <c r="Z8" s="84">
        <v>70</v>
      </c>
      <c r="AA8" s="211"/>
      <c r="AB8" s="214">
        <f>Y8/35*0.6</f>
        <v>1.7391304347826086</v>
      </c>
      <c r="AC8" s="214"/>
      <c r="AD8" s="619" t="str">
        <f>'6月菜單'!E12</f>
        <v>義式燒雞</v>
      </c>
      <c r="AE8" s="82" t="s">
        <v>107</v>
      </c>
      <c r="AF8" s="206">
        <f t="shared" ref="AF8:AF11" si="4">AG8/690*1000</f>
        <v>79.71014492753622</v>
      </c>
      <c r="AG8" s="86">
        <v>55</v>
      </c>
      <c r="AH8" s="211"/>
      <c r="AI8" s="214">
        <f>AF8/40*0.85</f>
        <v>1.6938405797101446</v>
      </c>
      <c r="AJ8" s="214"/>
      <c r="AK8" s="192"/>
      <c r="AL8" s="297" t="s">
        <v>114</v>
      </c>
    </row>
    <row r="9" spans="1:51" ht="17" customHeight="1">
      <c r="A9" s="598"/>
      <c r="B9" s="634"/>
      <c r="C9" s="53" t="s">
        <v>295</v>
      </c>
      <c r="D9" s="206">
        <f t="shared" ref="D9:D11" si="5">E9/690*1000</f>
        <v>4.3478260869565215</v>
      </c>
      <c r="E9" s="86">
        <v>3</v>
      </c>
      <c r="F9" s="231"/>
      <c r="G9" s="214"/>
      <c r="H9" s="237">
        <f>D9/100</f>
        <v>4.3478260869565216E-2</v>
      </c>
      <c r="I9" s="657"/>
      <c r="J9" s="53" t="s">
        <v>306</v>
      </c>
      <c r="K9" s="206">
        <f t="shared" si="1"/>
        <v>21.739130434782609</v>
      </c>
      <c r="L9" s="84">
        <v>15</v>
      </c>
      <c r="M9" s="245"/>
      <c r="N9" s="214">
        <f>K9/55</f>
        <v>0.39525691699604742</v>
      </c>
      <c r="O9" s="344"/>
      <c r="P9" s="617"/>
      <c r="Q9" s="52" t="s">
        <v>82</v>
      </c>
      <c r="R9" s="206">
        <f t="shared" si="0"/>
        <v>14.492753623188406</v>
      </c>
      <c r="S9" s="307">
        <v>10</v>
      </c>
      <c r="T9" s="211"/>
      <c r="U9" s="215"/>
      <c r="V9" s="237">
        <f t="shared" si="2"/>
        <v>0.14492753623188406</v>
      </c>
      <c r="W9" s="652"/>
      <c r="X9" s="52"/>
      <c r="Y9" s="206"/>
      <c r="Z9" s="86"/>
      <c r="AA9" s="211"/>
      <c r="AB9" s="215"/>
      <c r="AC9" s="237"/>
      <c r="AD9" s="619"/>
      <c r="AE9" s="53" t="s">
        <v>108</v>
      </c>
      <c r="AF9" s="206">
        <f t="shared" si="4"/>
        <v>11.594202898550725</v>
      </c>
      <c r="AG9" s="86">
        <v>8</v>
      </c>
      <c r="AH9" s="211"/>
      <c r="AI9" s="215"/>
      <c r="AJ9" s="237">
        <f>AF9/100</f>
        <v>0.11594202898550725</v>
      </c>
      <c r="AK9" s="192"/>
    </row>
    <row r="10" spans="1:51" ht="17" customHeight="1">
      <c r="A10" s="598"/>
      <c r="B10" s="634"/>
      <c r="C10" s="99" t="s">
        <v>296</v>
      </c>
      <c r="D10" s="206">
        <f t="shared" si="5"/>
        <v>20.289855072463766</v>
      </c>
      <c r="E10" s="343">
        <v>14</v>
      </c>
      <c r="F10" s="224"/>
      <c r="G10" s="215"/>
      <c r="H10" s="237">
        <f t="shared" ref="H10:H11" si="6">D10/100</f>
        <v>0.20289855072463767</v>
      </c>
      <c r="I10" s="657"/>
      <c r="J10" s="76" t="s">
        <v>149</v>
      </c>
      <c r="K10" s="206">
        <f t="shared" si="1"/>
        <v>4.3478260869565215</v>
      </c>
      <c r="L10" s="84">
        <v>3</v>
      </c>
      <c r="M10" s="211"/>
      <c r="N10" s="214"/>
      <c r="O10" s="344">
        <f>K10/100</f>
        <v>4.3478260869565216E-2</v>
      </c>
      <c r="P10" s="617"/>
      <c r="Q10" s="54" t="s">
        <v>188</v>
      </c>
      <c r="R10" s="341" t="s">
        <v>189</v>
      </c>
      <c r="S10" s="317" t="s">
        <v>190</v>
      </c>
      <c r="T10" s="211"/>
      <c r="U10" s="215"/>
      <c r="V10" s="237"/>
      <c r="W10" s="652"/>
      <c r="X10" s="52"/>
      <c r="Y10" s="206"/>
      <c r="Z10" s="86"/>
      <c r="AA10" s="211"/>
      <c r="AB10" s="215"/>
      <c r="AC10" s="237">
        <f t="shared" ref="AC10" si="7">Y10/100</f>
        <v>0</v>
      </c>
      <c r="AD10" s="619"/>
      <c r="AE10" s="53" t="s">
        <v>109</v>
      </c>
      <c r="AF10" s="206">
        <f t="shared" si="4"/>
        <v>24.637681159420293</v>
      </c>
      <c r="AG10" s="86">
        <v>17</v>
      </c>
      <c r="AH10" s="211"/>
      <c r="AI10" s="215"/>
      <c r="AJ10" s="237">
        <f>AF10/100</f>
        <v>0.24637681159420294</v>
      </c>
      <c r="AK10" s="192"/>
    </row>
    <row r="11" spans="1:51" ht="17" customHeight="1">
      <c r="A11" s="598"/>
      <c r="B11" s="634"/>
      <c r="C11" s="82" t="s">
        <v>297</v>
      </c>
      <c r="D11" s="206">
        <f t="shared" si="5"/>
        <v>4.3478260869565215</v>
      </c>
      <c r="E11" s="86">
        <v>3</v>
      </c>
      <c r="F11" s="211"/>
      <c r="G11" s="215"/>
      <c r="H11" s="237">
        <f t="shared" si="6"/>
        <v>4.3478260869565216E-2</v>
      </c>
      <c r="I11" s="657"/>
      <c r="J11" s="52" t="s">
        <v>148</v>
      </c>
      <c r="K11" s="206">
        <f t="shared" si="1"/>
        <v>0.14492753623188406</v>
      </c>
      <c r="L11" s="84">
        <v>0.1</v>
      </c>
      <c r="M11" s="211"/>
      <c r="N11" s="214"/>
      <c r="O11" s="237"/>
      <c r="P11" s="617"/>
      <c r="Q11" s="54"/>
      <c r="R11" s="341"/>
      <c r="S11" s="27"/>
      <c r="T11" s="211"/>
      <c r="U11" s="215"/>
      <c r="V11" s="237"/>
      <c r="W11" s="652"/>
      <c r="X11" s="95"/>
      <c r="Y11" s="83"/>
      <c r="Z11" s="86"/>
      <c r="AA11" s="211"/>
      <c r="AB11" s="214"/>
      <c r="AC11" s="237"/>
      <c r="AD11" s="619"/>
      <c r="AE11" s="53" t="s">
        <v>158</v>
      </c>
      <c r="AF11" s="206">
        <f t="shared" si="4"/>
        <v>11.594202898550725</v>
      </c>
      <c r="AG11" s="84">
        <v>8</v>
      </c>
      <c r="AH11" s="211"/>
      <c r="AI11" s="214"/>
      <c r="AJ11" s="237">
        <f>AF9/100</f>
        <v>0.11594202898550725</v>
      </c>
      <c r="AK11" s="192"/>
      <c r="AL11" s="325"/>
    </row>
    <row r="12" spans="1:51" ht="17" customHeight="1">
      <c r="A12" s="598"/>
      <c r="B12" s="634"/>
      <c r="C12" s="82" t="s">
        <v>298</v>
      </c>
      <c r="D12" s="93" t="s">
        <v>299</v>
      </c>
      <c r="E12" s="84" t="s">
        <v>300</v>
      </c>
      <c r="F12" s="211"/>
      <c r="G12" s="215"/>
      <c r="H12" s="214"/>
      <c r="I12" s="657"/>
      <c r="J12" s="338"/>
      <c r="K12" s="83"/>
      <c r="L12" s="84"/>
      <c r="M12" s="211"/>
      <c r="N12" s="215"/>
      <c r="O12" s="214"/>
      <c r="P12" s="617"/>
      <c r="Q12" s="54"/>
      <c r="R12" s="341"/>
      <c r="S12" s="27"/>
      <c r="T12" s="211"/>
      <c r="U12" s="222"/>
      <c r="V12" s="237"/>
      <c r="W12" s="652"/>
      <c r="X12" s="46"/>
      <c r="Y12" s="46"/>
      <c r="Z12" s="67"/>
      <c r="AA12" s="211"/>
      <c r="AB12" s="215"/>
      <c r="AC12" s="214"/>
      <c r="AD12" s="619"/>
      <c r="AE12" s="53" t="s">
        <v>110</v>
      </c>
      <c r="AF12" s="93" t="s">
        <v>43</v>
      </c>
      <c r="AG12" s="84" t="s">
        <v>127</v>
      </c>
      <c r="AH12" s="211"/>
      <c r="AI12" s="215"/>
      <c r="AJ12" s="214"/>
      <c r="AL12" s="325"/>
      <c r="AM12" s="192"/>
      <c r="AN12" s="192"/>
      <c r="AO12" s="192"/>
      <c r="AP12" s="192"/>
    </row>
    <row r="13" spans="1:51" ht="17" customHeight="1">
      <c r="A13" s="598"/>
      <c r="B13" s="634"/>
      <c r="C13" s="53"/>
      <c r="D13" s="93"/>
      <c r="E13" s="84"/>
      <c r="F13" s="211"/>
      <c r="G13" s="211"/>
      <c r="H13" s="214"/>
      <c r="I13" s="657"/>
      <c r="J13" s="46"/>
      <c r="K13" s="46"/>
      <c r="L13" s="197"/>
      <c r="M13" s="211"/>
      <c r="N13" s="211"/>
      <c r="O13" s="214"/>
      <c r="P13" s="617"/>
      <c r="Q13" s="54"/>
      <c r="R13" s="339"/>
      <c r="S13" s="12"/>
      <c r="T13" s="211"/>
      <c r="U13" s="211"/>
      <c r="V13" s="214"/>
      <c r="W13" s="652"/>
      <c r="X13" s="46"/>
      <c r="Y13" s="46"/>
      <c r="Z13" s="67"/>
      <c r="AA13" s="211"/>
      <c r="AB13" s="211"/>
      <c r="AC13" s="214"/>
      <c r="AD13" s="619"/>
      <c r="AE13" s="126"/>
      <c r="AF13" s="46"/>
      <c r="AG13" s="67"/>
      <c r="AH13" s="211"/>
      <c r="AI13" s="211"/>
      <c r="AJ13" s="214"/>
      <c r="AL13" s="325"/>
      <c r="AM13" s="192"/>
      <c r="AN13" s="192"/>
      <c r="AO13" s="192"/>
      <c r="AP13" s="192"/>
    </row>
    <row r="14" spans="1:51" ht="17" customHeight="1">
      <c r="A14" s="598"/>
      <c r="B14" s="600"/>
      <c r="C14" s="127"/>
      <c r="D14" s="128"/>
      <c r="E14" s="128"/>
      <c r="F14" s="211"/>
      <c r="G14" s="217"/>
      <c r="H14" s="214"/>
      <c r="I14" s="657"/>
      <c r="J14" s="46"/>
      <c r="K14" s="46"/>
      <c r="L14" s="197"/>
      <c r="M14" s="211"/>
      <c r="N14" s="217"/>
      <c r="O14" s="214"/>
      <c r="P14" s="617"/>
      <c r="Q14" s="12"/>
      <c r="R14" s="339"/>
      <c r="S14" s="12"/>
      <c r="T14" s="211"/>
      <c r="U14" s="217"/>
      <c r="V14" s="214"/>
      <c r="W14" s="652"/>
      <c r="X14" s="46"/>
      <c r="Y14" s="46"/>
      <c r="Z14" s="67"/>
      <c r="AA14" s="211"/>
      <c r="AB14" s="217"/>
      <c r="AC14" s="214"/>
      <c r="AD14" s="619"/>
      <c r="AE14" s="46"/>
      <c r="AF14" s="46"/>
      <c r="AG14" s="67"/>
      <c r="AH14" s="211"/>
      <c r="AI14" s="217"/>
      <c r="AJ14" s="214"/>
      <c r="AL14" s="324"/>
      <c r="AM14" s="192"/>
      <c r="AN14" s="192"/>
      <c r="AO14" s="192"/>
      <c r="AP14" s="192"/>
    </row>
    <row r="15" spans="1:51" ht="17" customHeight="1">
      <c r="A15" s="598"/>
      <c r="B15" s="600"/>
      <c r="C15" s="12"/>
      <c r="D15" s="41"/>
      <c r="E15" s="67"/>
      <c r="F15" s="211"/>
      <c r="G15" s="214"/>
      <c r="H15" s="218"/>
      <c r="I15" s="658"/>
      <c r="J15" s="46"/>
      <c r="K15" s="46"/>
      <c r="L15" s="197"/>
      <c r="M15" s="211"/>
      <c r="N15" s="214"/>
      <c r="O15" s="218"/>
      <c r="P15" s="618"/>
      <c r="Q15" s="12"/>
      <c r="R15" s="339"/>
      <c r="S15" s="12"/>
      <c r="T15" s="211"/>
      <c r="U15" s="222"/>
      <c r="V15" s="218"/>
      <c r="W15" s="652"/>
      <c r="X15" s="46"/>
      <c r="Y15" s="46"/>
      <c r="Z15" s="67"/>
      <c r="AA15" s="211"/>
      <c r="AB15" s="214"/>
      <c r="AC15" s="218"/>
      <c r="AD15" s="619"/>
      <c r="AE15" s="46"/>
      <c r="AF15" s="46"/>
      <c r="AG15" s="67"/>
      <c r="AH15" s="211"/>
      <c r="AI15" s="214"/>
      <c r="AJ15" s="218"/>
      <c r="AL15" s="324"/>
      <c r="AM15" s="192"/>
      <c r="AN15" s="192"/>
      <c r="AO15" s="192"/>
      <c r="AP15" s="192"/>
    </row>
    <row r="16" spans="1:51" ht="17" customHeight="1">
      <c r="A16" s="645" t="s">
        <v>9</v>
      </c>
      <c r="B16" s="659" t="str">
        <f>'6月菜單'!F8</f>
        <v>咖哩雙花菜</v>
      </c>
      <c r="C16" s="96" t="s">
        <v>301</v>
      </c>
      <c r="D16" s="206">
        <f>E16/690*1000</f>
        <v>8.695652173913043</v>
      </c>
      <c r="E16" s="97">
        <v>6</v>
      </c>
      <c r="F16" s="245"/>
      <c r="G16" s="214"/>
      <c r="H16" s="237">
        <f>D16/100</f>
        <v>8.6956521739130432E-2</v>
      </c>
      <c r="I16" s="660" t="str">
        <f>'6月菜單'!F9</f>
        <v>肉燥拌銀芽</v>
      </c>
      <c r="J16" s="515" t="s">
        <v>79</v>
      </c>
      <c r="K16" s="409">
        <f t="shared" ref="K16:K18" si="8">L16/682*1000</f>
        <v>8.7976539589442826</v>
      </c>
      <c r="L16" s="516">
        <v>6</v>
      </c>
      <c r="M16" s="219"/>
      <c r="N16" s="214">
        <f>K16/55</f>
        <v>0.15995734470807788</v>
      </c>
      <c r="O16" s="237"/>
      <c r="P16" s="600" t="str">
        <f>'6月菜單'!F10</f>
        <v>時蔬滷味</v>
      </c>
      <c r="Q16" s="54" t="s">
        <v>77</v>
      </c>
      <c r="R16" s="206">
        <f t="shared" ref="R16:R20" si="9">S16/690*1000</f>
        <v>21.739130434782609</v>
      </c>
      <c r="S16" s="46">
        <v>15</v>
      </c>
      <c r="T16" s="211"/>
      <c r="U16" s="222">
        <f>R16/35</f>
        <v>0.62111801242236031</v>
      </c>
      <c r="V16" s="237"/>
      <c r="W16" s="653" t="str">
        <f>'6月菜單'!F11</f>
        <v>肉末馬鈴薯</v>
      </c>
      <c r="X16" s="53" t="s">
        <v>105</v>
      </c>
      <c r="Y16" s="206">
        <f t="shared" ref="Y16:Y18" si="10">Z16/690*1000</f>
        <v>13.043478260869565</v>
      </c>
      <c r="Z16" s="84">
        <v>9</v>
      </c>
      <c r="AA16" s="245"/>
      <c r="AB16" s="214">
        <f>Y16/35</f>
        <v>0.37267080745341613</v>
      </c>
      <c r="AC16" s="237"/>
      <c r="AD16" s="633" t="str">
        <f>'6月菜單'!F12</f>
        <v>蛋酥白菜</v>
      </c>
      <c r="AE16" s="87" t="s">
        <v>307</v>
      </c>
      <c r="AF16" s="206">
        <f t="shared" ref="AF16:AF19" si="11">AG16/690*1000</f>
        <v>8.695652173913043</v>
      </c>
      <c r="AG16" s="497">
        <v>6</v>
      </c>
      <c r="AH16" s="245"/>
      <c r="AI16" s="214">
        <f>AF16/55</f>
        <v>0.15810276679841898</v>
      </c>
      <c r="AJ16" s="237"/>
      <c r="AL16" s="324"/>
      <c r="AM16" s="192"/>
      <c r="AN16" s="192"/>
      <c r="AO16" s="192"/>
      <c r="AP16" s="192"/>
    </row>
    <row r="17" spans="1:42" ht="17" customHeight="1">
      <c r="A17" s="598"/>
      <c r="B17" s="598"/>
      <c r="C17" s="96" t="s">
        <v>66</v>
      </c>
      <c r="D17" s="206">
        <f t="shared" ref="D17:D19" si="12">E17/690*1000</f>
        <v>31.884057971014492</v>
      </c>
      <c r="E17" s="97">
        <v>22</v>
      </c>
      <c r="F17" s="219"/>
      <c r="G17" s="214"/>
      <c r="H17" s="237">
        <f t="shared" ref="H17:H19" si="13">D17/100</f>
        <v>0.3188405797101449</v>
      </c>
      <c r="I17" s="661"/>
      <c r="J17" s="515" t="s">
        <v>446</v>
      </c>
      <c r="K17" s="409">
        <f t="shared" si="8"/>
        <v>38.123167155425222</v>
      </c>
      <c r="L17" s="517">
        <v>26</v>
      </c>
      <c r="M17" s="219"/>
      <c r="N17" s="214"/>
      <c r="O17" s="237"/>
      <c r="P17" s="600"/>
      <c r="Q17" s="487" t="s">
        <v>311</v>
      </c>
      <c r="R17" s="206">
        <f t="shared" si="9"/>
        <v>8.695652173913043</v>
      </c>
      <c r="S17" s="46">
        <v>6</v>
      </c>
      <c r="T17" s="245"/>
      <c r="U17" s="222">
        <f>R17/35</f>
        <v>0.2484472049689441</v>
      </c>
      <c r="V17" s="237"/>
      <c r="W17" s="654"/>
      <c r="X17" s="53" t="s">
        <v>106</v>
      </c>
      <c r="Y17" s="206">
        <f t="shared" si="10"/>
        <v>46.376811594202898</v>
      </c>
      <c r="Z17" s="86">
        <v>32</v>
      </c>
      <c r="AA17" s="245">
        <f>Y17/90</f>
        <v>0.51529790660225439</v>
      </c>
      <c r="AB17" s="214"/>
      <c r="AC17" s="237"/>
      <c r="AD17" s="633"/>
      <c r="AE17" s="87" t="s">
        <v>316</v>
      </c>
      <c r="AF17" s="206">
        <f t="shared" si="11"/>
        <v>69.565217391304344</v>
      </c>
      <c r="AG17" s="86">
        <v>48</v>
      </c>
      <c r="AH17" s="245"/>
      <c r="AI17" s="214"/>
      <c r="AJ17" s="237"/>
      <c r="AL17" s="324"/>
      <c r="AM17" s="192"/>
      <c r="AN17" s="192"/>
      <c r="AO17" s="192"/>
      <c r="AP17" s="192"/>
    </row>
    <row r="18" spans="1:42" ht="17" customHeight="1">
      <c r="A18" s="598"/>
      <c r="B18" s="598"/>
      <c r="C18" s="96" t="s">
        <v>67</v>
      </c>
      <c r="D18" s="206">
        <f t="shared" si="12"/>
        <v>26.086956521739129</v>
      </c>
      <c r="E18" s="81">
        <v>18</v>
      </c>
      <c r="F18" s="219"/>
      <c r="G18" s="219"/>
      <c r="H18" s="237">
        <f t="shared" si="13"/>
        <v>0.2608695652173913</v>
      </c>
      <c r="I18" s="661"/>
      <c r="J18" s="515" t="s">
        <v>447</v>
      </c>
      <c r="K18" s="409">
        <f t="shared" si="8"/>
        <v>4.3988269794721413</v>
      </c>
      <c r="L18" s="517">
        <v>3</v>
      </c>
      <c r="M18" s="219"/>
      <c r="N18" s="219"/>
      <c r="O18" s="237"/>
      <c r="P18" s="600"/>
      <c r="Q18" s="125" t="s">
        <v>111</v>
      </c>
      <c r="R18" s="206">
        <f t="shared" si="9"/>
        <v>13.043478260869565</v>
      </c>
      <c r="S18" s="46">
        <v>9</v>
      </c>
      <c r="T18" s="245">
        <f>R18/85</f>
        <v>0.15345268542199489</v>
      </c>
      <c r="U18" s="222"/>
      <c r="V18" s="237"/>
      <c r="W18" s="654"/>
      <c r="X18" s="53" t="s">
        <v>103</v>
      </c>
      <c r="Y18" s="206">
        <f t="shared" si="10"/>
        <v>17.391304347826086</v>
      </c>
      <c r="Z18" s="86">
        <v>12</v>
      </c>
      <c r="AA18" s="219"/>
      <c r="AB18" s="222"/>
      <c r="AC18" s="237">
        <f t="shared" ref="AC18" si="14">Y18/100</f>
        <v>0.17391304347826086</v>
      </c>
      <c r="AD18" s="638"/>
      <c r="AE18" s="87" t="s">
        <v>314</v>
      </c>
      <c r="AF18" s="206">
        <f t="shared" si="11"/>
        <v>4.3478260869565215</v>
      </c>
      <c r="AG18" s="86">
        <v>3</v>
      </c>
      <c r="AH18" s="219"/>
      <c r="AI18" s="214">
        <f>AF18/35</f>
        <v>0.12422360248447205</v>
      </c>
      <c r="AJ18" s="237"/>
      <c r="AL18" s="324"/>
      <c r="AM18" s="192"/>
      <c r="AN18" s="192"/>
      <c r="AO18" s="192"/>
      <c r="AP18" s="192"/>
    </row>
    <row r="19" spans="1:42" ht="17" customHeight="1">
      <c r="A19" s="598"/>
      <c r="B19" s="598"/>
      <c r="C19" s="96" t="s">
        <v>65</v>
      </c>
      <c r="D19" s="206">
        <f t="shared" si="12"/>
        <v>4.3478260869565215</v>
      </c>
      <c r="E19" s="81">
        <v>3</v>
      </c>
      <c r="F19" s="214"/>
      <c r="G19" s="214"/>
      <c r="H19" s="237">
        <f t="shared" si="13"/>
        <v>4.3478260869565216E-2</v>
      </c>
      <c r="I19" s="661"/>
      <c r="J19" s="507"/>
      <c r="K19" s="409"/>
      <c r="L19" s="508"/>
      <c r="M19" s="219"/>
      <c r="N19" s="220"/>
      <c r="O19" s="237"/>
      <c r="P19" s="600"/>
      <c r="Q19" s="126" t="s">
        <v>84</v>
      </c>
      <c r="R19" s="206">
        <f t="shared" si="9"/>
        <v>31.884057971014492</v>
      </c>
      <c r="S19" s="46">
        <v>22</v>
      </c>
      <c r="T19" s="211"/>
      <c r="U19" s="342"/>
      <c r="V19" s="237">
        <f t="shared" ref="V19:V20" si="15">R19/100</f>
        <v>0.3188405797101449</v>
      </c>
      <c r="W19" s="654"/>
      <c r="X19" s="203"/>
      <c r="Y19" s="206"/>
      <c r="Z19" s="197"/>
      <c r="AA19" s="219"/>
      <c r="AB19" s="220"/>
      <c r="AC19" s="237"/>
      <c r="AD19" s="633"/>
      <c r="AE19" s="87" t="s">
        <v>297</v>
      </c>
      <c r="AF19" s="206">
        <f t="shared" si="11"/>
        <v>4.3478260869565215</v>
      </c>
      <c r="AG19" s="86">
        <v>3</v>
      </c>
      <c r="AH19" s="219"/>
      <c r="AI19" s="220"/>
      <c r="AJ19" s="237">
        <f>AF19/100</f>
        <v>4.3478260869565216E-2</v>
      </c>
      <c r="AL19" s="286"/>
    </row>
    <row r="20" spans="1:42" ht="17" customHeight="1">
      <c r="A20" s="598"/>
      <c r="B20" s="598"/>
      <c r="C20" s="126" t="s">
        <v>302</v>
      </c>
      <c r="D20" s="206" t="s">
        <v>299</v>
      </c>
      <c r="E20" s="41" t="s">
        <v>303</v>
      </c>
      <c r="F20" s="211"/>
      <c r="G20" s="212"/>
      <c r="H20" s="237"/>
      <c r="I20" s="661"/>
      <c r="J20" s="509"/>
      <c r="K20" s="510"/>
      <c r="L20" s="201"/>
      <c r="M20" s="211"/>
      <c r="N20" s="212"/>
      <c r="O20" s="237"/>
      <c r="P20" s="600"/>
      <c r="Q20" s="126" t="s">
        <v>85</v>
      </c>
      <c r="R20" s="206">
        <f t="shared" si="9"/>
        <v>4.3478260869565215</v>
      </c>
      <c r="S20" s="41">
        <v>3</v>
      </c>
      <c r="T20" s="211"/>
      <c r="U20" s="212"/>
      <c r="V20" s="237">
        <f t="shared" si="15"/>
        <v>4.3478260869565216E-2</v>
      </c>
      <c r="W20" s="654"/>
      <c r="X20" s="203"/>
      <c r="Y20" s="47"/>
      <c r="Z20" s="67"/>
      <c r="AA20" s="211"/>
      <c r="AB20" s="212"/>
      <c r="AC20" s="237"/>
      <c r="AD20" s="633"/>
      <c r="AE20" s="82"/>
      <c r="AF20" s="206"/>
      <c r="AG20" s="84"/>
      <c r="AH20" s="219"/>
      <c r="AI20" s="220"/>
      <c r="AJ20" s="237"/>
    </row>
    <row r="21" spans="1:42" ht="17" customHeight="1">
      <c r="A21" s="598"/>
      <c r="B21" s="598"/>
      <c r="C21" s="126"/>
      <c r="D21" s="46"/>
      <c r="E21" s="41"/>
      <c r="F21" s="221"/>
      <c r="G21" s="211"/>
      <c r="H21" s="237"/>
      <c r="I21" s="662"/>
      <c r="J21" s="511"/>
      <c r="K21" s="511"/>
      <c r="L21" s="201"/>
      <c r="M21" s="221"/>
      <c r="N21" s="211"/>
      <c r="O21" s="237"/>
      <c r="P21" s="600"/>
      <c r="Q21" s="680" t="s">
        <v>485</v>
      </c>
      <c r="R21" s="12" t="s">
        <v>43</v>
      </c>
      <c r="S21" s="63" t="s">
        <v>455</v>
      </c>
      <c r="T21" s="221"/>
      <c r="U21" s="211"/>
      <c r="V21" s="237"/>
      <c r="W21" s="655"/>
      <c r="X21" s="88"/>
      <c r="Y21" s="88"/>
      <c r="Z21" s="67"/>
      <c r="AA21" s="221"/>
      <c r="AB21" s="211"/>
      <c r="AC21" s="237"/>
      <c r="AD21" s="633"/>
      <c r="AE21" s="88"/>
      <c r="AF21" s="88"/>
      <c r="AG21" s="67"/>
      <c r="AH21" s="221"/>
      <c r="AI21" s="211"/>
      <c r="AJ21" s="237"/>
    </row>
    <row r="22" spans="1:42" ht="17" customHeight="1">
      <c r="A22" s="645" t="s">
        <v>31</v>
      </c>
      <c r="B22" s="600" t="s">
        <v>28</v>
      </c>
      <c r="C22" s="73" t="s">
        <v>304</v>
      </c>
      <c r="D22" s="206">
        <f t="shared" ref="D22" si="16">E22/690*1000</f>
        <v>72.463768115942031</v>
      </c>
      <c r="E22" s="86">
        <v>50</v>
      </c>
      <c r="F22" s="212"/>
      <c r="G22" s="212"/>
      <c r="H22" s="237">
        <f t="shared" ref="H22" si="17">D22/100</f>
        <v>0.72463768115942029</v>
      </c>
      <c r="I22" s="616" t="s">
        <v>28</v>
      </c>
      <c r="J22" s="73" t="s">
        <v>129</v>
      </c>
      <c r="K22" s="206">
        <f t="shared" ref="K22" si="18">L22/690*1000</f>
        <v>72.463768115942031</v>
      </c>
      <c r="L22" s="84">
        <v>50</v>
      </c>
      <c r="M22" s="212"/>
      <c r="N22" s="212"/>
      <c r="O22" s="237">
        <f t="shared" ref="O22" si="19">K22/100</f>
        <v>0.72463768115942029</v>
      </c>
      <c r="P22" s="600"/>
      <c r="Q22" s="73"/>
      <c r="R22" s="123"/>
      <c r="S22" s="86"/>
      <c r="T22" s="212"/>
      <c r="U22" s="212"/>
      <c r="V22" s="237"/>
      <c r="W22" s="600" t="s">
        <v>28</v>
      </c>
      <c r="X22" s="73" t="s">
        <v>181</v>
      </c>
      <c r="Y22" s="206">
        <f t="shared" ref="Y22" si="20">Z22/690*1000</f>
        <v>72.463768115942031</v>
      </c>
      <c r="Z22" s="86">
        <v>50</v>
      </c>
      <c r="AA22" s="212"/>
      <c r="AB22" s="212"/>
      <c r="AC22" s="237">
        <f t="shared" ref="AC22" si="21">Y22/100</f>
        <v>0.72463768115942029</v>
      </c>
      <c r="AD22" s="600" t="s">
        <v>28</v>
      </c>
      <c r="AE22" s="74" t="s">
        <v>32</v>
      </c>
      <c r="AF22" s="206">
        <f t="shared" ref="AF22" si="22">AG22/690*1000</f>
        <v>72.463768115942031</v>
      </c>
      <c r="AG22" s="12">
        <v>50</v>
      </c>
      <c r="AH22" s="212"/>
      <c r="AI22" s="212"/>
      <c r="AJ22" s="237">
        <f t="shared" ref="AJ22" si="23">AF22/100</f>
        <v>0.72463768115942029</v>
      </c>
      <c r="AL22" s="324"/>
    </row>
    <row r="23" spans="1:42" ht="17" customHeight="1" thickBot="1">
      <c r="A23" s="598"/>
      <c r="B23" s="600"/>
      <c r="C23" s="422" t="s">
        <v>305</v>
      </c>
      <c r="D23" s="320" t="s">
        <v>299</v>
      </c>
      <c r="E23" s="102">
        <v>0.2</v>
      </c>
      <c r="F23" s="212"/>
      <c r="G23" s="212"/>
      <c r="H23" s="237"/>
      <c r="I23" s="617"/>
      <c r="J23" s="319"/>
      <c r="K23" s="320"/>
      <c r="L23" s="321"/>
      <c r="M23" s="270"/>
      <c r="N23" s="270"/>
      <c r="O23" s="271"/>
      <c r="P23" s="600"/>
      <c r="Q23" s="18"/>
      <c r="R23" s="312"/>
      <c r="S23" s="61"/>
      <c r="T23" s="212"/>
      <c r="U23" s="212"/>
      <c r="V23" s="237"/>
      <c r="W23" s="600"/>
      <c r="X23" s="137"/>
      <c r="Y23" s="44"/>
      <c r="Z23" s="9"/>
      <c r="AA23" s="212"/>
      <c r="AB23" s="212"/>
      <c r="AC23" s="237"/>
      <c r="AD23" s="600"/>
      <c r="AE23" s="18"/>
      <c r="AF23" s="44"/>
      <c r="AG23" s="31"/>
      <c r="AH23" s="212"/>
      <c r="AI23" s="212"/>
      <c r="AJ23" s="237"/>
      <c r="AL23" s="326"/>
    </row>
    <row r="24" spans="1:42" ht="17" customHeight="1">
      <c r="A24" s="598"/>
      <c r="B24" s="634"/>
      <c r="C24" s="423" t="s">
        <v>152</v>
      </c>
      <c r="D24" s="424">
        <f t="shared" ref="D24" si="24">E24/690*1000</f>
        <v>10.724637681159422</v>
      </c>
      <c r="E24" s="425">
        <v>7.4</v>
      </c>
      <c r="F24" s="264"/>
      <c r="G24" s="214">
        <f>D24/80</f>
        <v>0.13405797101449277</v>
      </c>
      <c r="H24" s="221"/>
      <c r="I24" s="648"/>
      <c r="J24" s="54"/>
      <c r="K24" s="295"/>
      <c r="L24" s="352"/>
      <c r="M24" s="267"/>
      <c r="N24" s="214"/>
      <c r="O24" s="237"/>
      <c r="P24" s="634"/>
      <c r="Q24" s="308"/>
      <c r="R24" s="309"/>
      <c r="S24" s="310"/>
      <c r="T24" s="314"/>
      <c r="U24" s="315"/>
      <c r="V24" s="221"/>
      <c r="W24" s="600"/>
      <c r="X24" s="278"/>
      <c r="Y24" s="120"/>
      <c r="Z24" s="279"/>
      <c r="AA24" s="222"/>
      <c r="AB24" s="223"/>
      <c r="AC24" s="221"/>
      <c r="AD24" s="600"/>
      <c r="AE24" s="18"/>
      <c r="AF24" s="9"/>
      <c r="AG24" s="44"/>
      <c r="AH24" s="222"/>
      <c r="AI24" s="223"/>
      <c r="AJ24" s="221"/>
      <c r="AL24" s="326"/>
    </row>
    <row r="25" spans="1:42" ht="17" customHeight="1">
      <c r="A25" s="597" t="s">
        <v>10</v>
      </c>
      <c r="B25" s="634" t="str">
        <f>'6月菜單'!H8</f>
        <v>酸辣湯</v>
      </c>
      <c r="C25" s="426" t="s">
        <v>153</v>
      </c>
      <c r="D25" s="295">
        <f t="shared" ref="D25:D28" si="25">E25/554*1000</f>
        <v>9.025270758122744</v>
      </c>
      <c r="E25" s="427">
        <v>5</v>
      </c>
      <c r="F25" s="265"/>
      <c r="G25" s="214">
        <f>D25/55</f>
        <v>0.16409583196586808</v>
      </c>
      <c r="H25" s="237"/>
      <c r="I25" s="646" t="str">
        <f>'6月菜單'!H9</f>
        <v>黃瓜魚丸湯</v>
      </c>
      <c r="J25" s="116" t="s">
        <v>309</v>
      </c>
      <c r="K25" s="206">
        <f t="shared" ref="K25:K26" si="26">L25/690*1000</f>
        <v>36.231884057971016</v>
      </c>
      <c r="L25" s="206">
        <v>25</v>
      </c>
      <c r="M25" s="277"/>
      <c r="N25" s="214">
        <f>K25/80</f>
        <v>0.45289855072463769</v>
      </c>
      <c r="O25" s="237"/>
      <c r="P25" s="649" t="str">
        <f>'6月菜單'!H10</f>
        <v>紫菜蛋花湯</v>
      </c>
      <c r="Q25" s="52" t="s">
        <v>151</v>
      </c>
      <c r="R25" s="206">
        <f t="shared" ref="R25:R27" si="27">S25/690*1000</f>
        <v>11.594202898550725</v>
      </c>
      <c r="S25" s="84">
        <v>8</v>
      </c>
      <c r="T25" s="221"/>
      <c r="U25" s="222">
        <f>R25/55</f>
        <v>0.21080368906455862</v>
      </c>
      <c r="V25" s="237"/>
      <c r="W25" s="634" t="str">
        <f>'6月菜單'!H11</f>
        <v>扁蒲肉絲龍骨湯</v>
      </c>
      <c r="X25" s="53" t="s">
        <v>313</v>
      </c>
      <c r="Y25" s="295">
        <f t="shared" ref="Y25" si="28">Z25/690*1000</f>
        <v>26.086956521739129</v>
      </c>
      <c r="Z25" s="12">
        <v>18</v>
      </c>
      <c r="AA25" s="264"/>
      <c r="AB25" s="222"/>
      <c r="AC25" s="237">
        <f t="shared" ref="AC25" si="29">Y25/100</f>
        <v>0.2608695652173913</v>
      </c>
      <c r="AD25" s="600" t="str">
        <f>'6月菜單'!H12</f>
        <v>綠豆西米露</v>
      </c>
      <c r="AE25" s="100" t="s">
        <v>104</v>
      </c>
      <c r="AF25" s="206">
        <f t="shared" ref="AF25:AF26" si="30">AG25/690*1000</f>
        <v>17.391304347826086</v>
      </c>
      <c r="AG25" s="84">
        <v>12</v>
      </c>
      <c r="AH25" s="245">
        <f>AF25/25</f>
        <v>0.69565217391304346</v>
      </c>
      <c r="AI25" s="224"/>
      <c r="AJ25" s="237"/>
    </row>
    <row r="26" spans="1:42" ht="17" customHeight="1">
      <c r="A26" s="597"/>
      <c r="B26" s="634"/>
      <c r="C26" s="431" t="s">
        <v>154</v>
      </c>
      <c r="D26" s="295">
        <f t="shared" si="25"/>
        <v>14.440433212996391</v>
      </c>
      <c r="E26" s="428">
        <v>8</v>
      </c>
      <c r="F26" s="277"/>
      <c r="G26" s="214"/>
      <c r="H26" s="237">
        <f t="shared" ref="H26:H28" si="31">D26/100</f>
        <v>0.1444043321299639</v>
      </c>
      <c r="I26" s="647"/>
      <c r="J26" s="54" t="s">
        <v>310</v>
      </c>
      <c r="K26" s="206">
        <f t="shared" si="26"/>
        <v>8.695652173913043</v>
      </c>
      <c r="L26" s="352">
        <v>6</v>
      </c>
      <c r="M26" s="277"/>
      <c r="N26" s="214"/>
      <c r="O26" s="237">
        <f t="shared" ref="O26" si="32">K26/100</f>
        <v>8.6956521739130432E-2</v>
      </c>
      <c r="P26" s="650"/>
      <c r="Q26" s="52" t="s">
        <v>312</v>
      </c>
      <c r="R26" s="206">
        <v>9</v>
      </c>
      <c r="S26" s="84" t="s">
        <v>150</v>
      </c>
      <c r="T26" s="245"/>
      <c r="U26" s="214"/>
      <c r="V26" s="237">
        <f t="shared" ref="V26" si="33">R26/100</f>
        <v>0.09</v>
      </c>
      <c r="W26" s="634"/>
      <c r="X26" s="53" t="s">
        <v>314</v>
      </c>
      <c r="Y26" s="295">
        <f t="shared" ref="Y26:Y27" si="34">Z26/554*1000</f>
        <v>5.4151624548736459</v>
      </c>
      <c r="Z26" s="78">
        <v>3</v>
      </c>
      <c r="AA26" s="245"/>
      <c r="AB26" s="222">
        <f>Y26/35</f>
        <v>0.15471892728210418</v>
      </c>
      <c r="AC26" s="237"/>
      <c r="AD26" s="600"/>
      <c r="AE26" s="82" t="s">
        <v>423</v>
      </c>
      <c r="AF26" s="206">
        <f t="shared" si="30"/>
        <v>6.9565217391304346</v>
      </c>
      <c r="AG26" s="86">
        <v>4.8</v>
      </c>
      <c r="AH26" s="245">
        <f>AF26/15</f>
        <v>0.46376811594202899</v>
      </c>
      <c r="AI26" s="211"/>
      <c r="AJ26" s="237"/>
    </row>
    <row r="27" spans="1:42" ht="17" customHeight="1">
      <c r="A27" s="597"/>
      <c r="B27" s="634"/>
      <c r="C27" s="429" t="s">
        <v>65</v>
      </c>
      <c r="D27" s="295">
        <f t="shared" si="25"/>
        <v>5.4151624548736459</v>
      </c>
      <c r="E27" s="428">
        <v>3</v>
      </c>
      <c r="F27" s="277"/>
      <c r="G27" s="214"/>
      <c r="H27" s="237">
        <f t="shared" si="31"/>
        <v>5.4151624548736461E-2</v>
      </c>
      <c r="I27" s="647"/>
      <c r="J27" s="54" t="s">
        <v>419</v>
      </c>
      <c r="K27" s="206" t="s">
        <v>348</v>
      </c>
      <c r="L27" s="352" t="s">
        <v>420</v>
      </c>
      <c r="M27" s="277"/>
      <c r="N27" s="214"/>
      <c r="O27" s="237"/>
      <c r="P27" s="650"/>
      <c r="Q27" s="53" t="s">
        <v>160</v>
      </c>
      <c r="R27" s="206">
        <f t="shared" si="27"/>
        <v>4.3478260869565215</v>
      </c>
      <c r="S27" s="86">
        <v>3</v>
      </c>
      <c r="T27" s="245"/>
      <c r="U27" s="222">
        <f>R27/35</f>
        <v>0.12422360248447205</v>
      </c>
      <c r="V27" s="237"/>
      <c r="W27" s="634"/>
      <c r="X27" s="358" t="s">
        <v>315</v>
      </c>
      <c r="Y27" s="295">
        <f t="shared" si="34"/>
        <v>10.830324909747292</v>
      </c>
      <c r="Z27" s="354">
        <v>6</v>
      </c>
      <c r="AA27" s="266"/>
      <c r="AB27" s="222">
        <f>Y27/70</f>
        <v>0.15471892728210418</v>
      </c>
      <c r="AC27" s="237"/>
      <c r="AD27" s="600"/>
      <c r="AE27" s="82"/>
      <c r="AF27" s="94"/>
      <c r="AG27" s="86"/>
      <c r="AH27" s="212"/>
      <c r="AI27" s="214"/>
      <c r="AJ27" s="237"/>
    </row>
    <row r="28" spans="1:42" ht="17" customHeight="1">
      <c r="A28" s="597"/>
      <c r="B28" s="634"/>
      <c r="C28" s="432" t="s">
        <v>155</v>
      </c>
      <c r="D28" s="295">
        <f t="shared" si="25"/>
        <v>3.6101083032490977</v>
      </c>
      <c r="E28" s="428">
        <v>2</v>
      </c>
      <c r="F28" s="267"/>
      <c r="G28" s="214"/>
      <c r="H28" s="237">
        <f t="shared" si="31"/>
        <v>3.6101083032490974E-2</v>
      </c>
      <c r="I28" s="647"/>
      <c r="J28" s="75"/>
      <c r="K28" s="206"/>
      <c r="L28" s="352"/>
      <c r="M28" s="277">
        <f>K28/85</f>
        <v>0</v>
      </c>
      <c r="N28" s="214"/>
      <c r="O28" s="237"/>
      <c r="P28" s="650"/>
      <c r="Q28" s="82"/>
      <c r="R28" s="206"/>
      <c r="S28" s="86"/>
      <c r="T28" s="214"/>
      <c r="U28" s="223"/>
      <c r="V28" s="237"/>
      <c r="W28" s="634"/>
      <c r="X28" s="116"/>
      <c r="Y28" s="295"/>
      <c r="Z28" s="354"/>
      <c r="AA28" s="277"/>
      <c r="AB28" s="214"/>
      <c r="AC28" s="237"/>
      <c r="AD28" s="600"/>
      <c r="AE28" s="75"/>
      <c r="AF28" s="67"/>
      <c r="AG28" s="67"/>
      <c r="AH28" s="214"/>
      <c r="AI28" s="225"/>
      <c r="AJ28" s="237"/>
    </row>
    <row r="29" spans="1:42" ht="17" customHeight="1" thickBot="1">
      <c r="A29" s="597"/>
      <c r="B29" s="634"/>
      <c r="C29" s="386" t="s">
        <v>156</v>
      </c>
      <c r="D29" s="430"/>
      <c r="E29" s="388" t="s">
        <v>157</v>
      </c>
      <c r="F29" s="267"/>
      <c r="G29" s="211"/>
      <c r="H29" s="237"/>
      <c r="I29" s="648"/>
      <c r="J29" s="345" t="s">
        <v>76</v>
      </c>
      <c r="K29" s="295"/>
      <c r="L29" s="346">
        <v>0.6</v>
      </c>
      <c r="M29" s="267"/>
      <c r="N29" s="214">
        <f>K29/35</f>
        <v>0</v>
      </c>
      <c r="O29" s="237"/>
      <c r="P29" s="651"/>
      <c r="Q29" s="345" t="s">
        <v>76</v>
      </c>
      <c r="R29" s="295"/>
      <c r="S29" s="346">
        <v>0.5</v>
      </c>
      <c r="T29" s="214"/>
      <c r="U29" s="221"/>
      <c r="V29" s="237"/>
      <c r="W29" s="634"/>
      <c r="X29" s="345" t="s">
        <v>76</v>
      </c>
      <c r="Y29" s="295"/>
      <c r="Z29" s="346">
        <v>0.6</v>
      </c>
      <c r="AA29" s="267"/>
      <c r="AB29" s="214"/>
      <c r="AC29" s="237"/>
      <c r="AD29" s="600"/>
      <c r="AE29" s="345" t="s">
        <v>76</v>
      </c>
      <c r="AF29" s="295"/>
      <c r="AG29" s="346">
        <v>0.8</v>
      </c>
      <c r="AH29" s="214"/>
      <c r="AI29" s="211"/>
      <c r="AJ29" s="237"/>
    </row>
    <row r="30" spans="1:42" ht="17">
      <c r="A30" s="597" t="s">
        <v>2</v>
      </c>
      <c r="B30" s="598"/>
      <c r="C30" s="345" t="s">
        <v>76</v>
      </c>
      <c r="D30" s="295"/>
      <c r="E30" s="346">
        <v>0.8</v>
      </c>
      <c r="F30" s="214"/>
      <c r="G30" s="226"/>
      <c r="H30" s="226"/>
      <c r="I30" s="197" t="s">
        <v>2</v>
      </c>
      <c r="J30" s="268"/>
      <c r="K30" s="269"/>
      <c r="L30" s="285"/>
      <c r="M30" s="272"/>
      <c r="N30" s="273"/>
      <c r="O30" s="273"/>
      <c r="P30" s="67" t="s">
        <v>124</v>
      </c>
      <c r="Q30" s="268" t="s">
        <v>36</v>
      </c>
      <c r="R30" s="269"/>
      <c r="S30" s="285" t="s">
        <v>416</v>
      </c>
      <c r="T30" s="214"/>
      <c r="U30" s="226"/>
      <c r="V30" s="226"/>
      <c r="W30" s="55" t="s">
        <v>2</v>
      </c>
      <c r="X30" s="482" t="str">
        <f>'6月菜單'!I11</f>
        <v>TAP豆漿</v>
      </c>
      <c r="Y30" s="295"/>
      <c r="Z30" s="480" t="s">
        <v>416</v>
      </c>
      <c r="AA30" s="267"/>
      <c r="AB30" s="211"/>
      <c r="AC30" s="237"/>
      <c r="AD30" s="67" t="s">
        <v>2</v>
      </c>
      <c r="AE30" s="12"/>
      <c r="AF30" s="12"/>
      <c r="AG30" s="67"/>
      <c r="AH30" s="214"/>
      <c r="AI30" s="226"/>
      <c r="AJ30" s="226"/>
    </row>
    <row r="31" spans="1:42" ht="17">
      <c r="A31" s="122" t="s">
        <v>11</v>
      </c>
      <c r="B31" s="122" t="s">
        <v>11</v>
      </c>
      <c r="C31" s="122"/>
      <c r="D31" s="1"/>
      <c r="E31" s="122"/>
      <c r="F31" s="227"/>
      <c r="G31" s="227"/>
      <c r="H31" s="238"/>
      <c r="I31" s="196" t="s">
        <v>11</v>
      </c>
      <c r="J31" s="196"/>
      <c r="K31" s="1"/>
      <c r="L31" s="122"/>
      <c r="M31" s="227"/>
      <c r="N31" s="227"/>
      <c r="O31" s="238"/>
      <c r="P31" s="43" t="s">
        <v>11</v>
      </c>
      <c r="Q31" s="43"/>
      <c r="R31" s="7"/>
      <c r="S31" s="43"/>
      <c r="T31" s="227"/>
      <c r="U31" s="227"/>
      <c r="V31" s="238"/>
      <c r="W31" s="43" t="s">
        <v>11</v>
      </c>
      <c r="X31" s="345"/>
      <c r="Y31" s="295"/>
      <c r="Z31" s="346"/>
      <c r="AA31" s="227"/>
      <c r="AB31" s="227"/>
      <c r="AC31" s="238"/>
      <c r="AD31" s="43" t="s">
        <v>11</v>
      </c>
      <c r="AE31" s="9"/>
      <c r="AF31" s="9"/>
      <c r="AG31" s="44"/>
      <c r="AH31" s="227"/>
      <c r="AI31" s="227"/>
      <c r="AJ31" s="238"/>
    </row>
    <row r="32" spans="1:42" ht="16.899999999999999" customHeight="1">
      <c r="A32" s="639" t="s">
        <v>12</v>
      </c>
      <c r="B32" s="642" t="s">
        <v>13</v>
      </c>
      <c r="C32" s="642"/>
      <c r="D32" s="13">
        <v>3</v>
      </c>
      <c r="E32" s="24">
        <f>D32*45</f>
        <v>135</v>
      </c>
      <c r="F32" s="227"/>
      <c r="G32" s="227"/>
      <c r="H32" s="227"/>
      <c r="I32" s="643" t="s">
        <v>13</v>
      </c>
      <c r="J32" s="644"/>
      <c r="K32" s="13">
        <v>3</v>
      </c>
      <c r="L32" s="24">
        <f>K32*45</f>
        <v>135</v>
      </c>
      <c r="M32" s="227"/>
      <c r="N32" s="227"/>
      <c r="O32" s="227"/>
      <c r="P32" s="642" t="s">
        <v>13</v>
      </c>
      <c r="Q32" s="642"/>
      <c r="R32" s="13">
        <v>3</v>
      </c>
      <c r="S32" s="24">
        <f>R32*45</f>
        <v>135</v>
      </c>
      <c r="T32" s="227"/>
      <c r="U32" s="227"/>
      <c r="V32" s="227"/>
      <c r="W32" s="642" t="s">
        <v>13</v>
      </c>
      <c r="X32" s="642"/>
      <c r="Y32" s="13">
        <v>3</v>
      </c>
      <c r="Z32" s="24">
        <f>Y32*45</f>
        <v>135</v>
      </c>
      <c r="AA32" s="227"/>
      <c r="AB32" s="227"/>
      <c r="AC32" s="227"/>
      <c r="AD32" s="642" t="s">
        <v>13</v>
      </c>
      <c r="AE32" s="642"/>
      <c r="AF32" s="13">
        <v>3</v>
      </c>
      <c r="AG32" s="24">
        <f>AF32*45</f>
        <v>135</v>
      </c>
      <c r="AH32" s="227"/>
      <c r="AI32" s="227"/>
      <c r="AJ32" s="227"/>
    </row>
    <row r="33" spans="1:36" ht="16.899999999999999" customHeight="1">
      <c r="A33" s="640"/>
      <c r="B33" s="68" t="s">
        <v>14</v>
      </c>
      <c r="C33" s="68"/>
      <c r="D33" s="235">
        <f>SUM(F5:F29)</f>
        <v>4.5</v>
      </c>
      <c r="E33" s="25">
        <f>D33*70</f>
        <v>315</v>
      </c>
      <c r="F33" s="228"/>
      <c r="G33" s="228"/>
      <c r="H33" s="228"/>
      <c r="I33" s="643" t="s">
        <v>14</v>
      </c>
      <c r="J33" s="644"/>
      <c r="K33" s="235">
        <f>SUM(M5:M29)</f>
        <v>4.5</v>
      </c>
      <c r="L33" s="25">
        <f>K33*70</f>
        <v>315</v>
      </c>
      <c r="M33" s="228"/>
      <c r="N33" s="228"/>
      <c r="O33" s="228"/>
      <c r="P33" s="642" t="s">
        <v>14</v>
      </c>
      <c r="Q33" s="642"/>
      <c r="R33" s="235">
        <f>SUM(T5:T29)</f>
        <v>5.3005115089514065</v>
      </c>
      <c r="S33" s="25">
        <f>R33*70</f>
        <v>371.03580562659846</v>
      </c>
      <c r="T33" s="228"/>
      <c r="U33" s="228"/>
      <c r="V33" s="228"/>
      <c r="W33" s="642" t="s">
        <v>14</v>
      </c>
      <c r="X33" s="642"/>
      <c r="Y33" s="235">
        <f>SUM(AA5:AA29)</f>
        <v>5.0152979066022541</v>
      </c>
      <c r="Z33" s="25">
        <f>Y33*70</f>
        <v>351.0708534621578</v>
      </c>
      <c r="AA33" s="228"/>
      <c r="AB33" s="228"/>
      <c r="AC33" s="228"/>
      <c r="AD33" s="642" t="s">
        <v>14</v>
      </c>
      <c r="AE33" s="642"/>
      <c r="AF33" s="235">
        <f>SUM(AH5:AH29)</f>
        <v>5.6594202898550723</v>
      </c>
      <c r="AG33" s="25">
        <f>AF33*70</f>
        <v>396.15942028985506</v>
      </c>
      <c r="AH33" s="228"/>
      <c r="AI33" s="228"/>
      <c r="AJ33" s="228"/>
    </row>
    <row r="34" spans="1:36" ht="17">
      <c r="A34" s="640"/>
      <c r="B34" s="68" t="s">
        <v>15</v>
      </c>
      <c r="C34" s="68"/>
      <c r="D34" s="235">
        <f>SUM(G5:G31)</f>
        <v>2.4099550452163854</v>
      </c>
      <c r="E34" s="25">
        <f>D34*75</f>
        <v>180.74662839122891</v>
      </c>
      <c r="F34" s="229"/>
      <c r="G34" s="229"/>
      <c r="H34" s="229"/>
      <c r="I34" s="643" t="s">
        <v>15</v>
      </c>
      <c r="J34" s="644"/>
      <c r="K34" s="235">
        <f>SUM(N5:N31)</f>
        <v>2.6711562906896327</v>
      </c>
      <c r="L34" s="25">
        <f>K34*75</f>
        <v>200.33672180172246</v>
      </c>
      <c r="M34" s="229"/>
      <c r="N34" s="229"/>
      <c r="O34" s="229"/>
      <c r="P34" s="642" t="s">
        <v>15</v>
      </c>
      <c r="Q34" s="642"/>
      <c r="R34" s="235">
        <f>SUM(U5:U31)</f>
        <v>2.1880293619424056</v>
      </c>
      <c r="S34" s="25">
        <f>R34*75</f>
        <v>164.10220214568042</v>
      </c>
      <c r="T34" s="229"/>
      <c r="U34" s="229"/>
      <c r="V34" s="229"/>
      <c r="W34" s="642" t="s">
        <v>15</v>
      </c>
      <c r="X34" s="642"/>
      <c r="Y34" s="235">
        <f>SUM(AB5:AB31)</f>
        <v>2.4212390968002335</v>
      </c>
      <c r="Z34" s="25">
        <f>Y34*75</f>
        <v>181.59293226001751</v>
      </c>
      <c r="AA34" s="229"/>
      <c r="AB34" s="229"/>
      <c r="AC34" s="229"/>
      <c r="AD34" s="642" t="s">
        <v>15</v>
      </c>
      <c r="AE34" s="642"/>
      <c r="AF34" s="235">
        <f>SUM(AI5:AI31)</f>
        <v>1.9761669489930356</v>
      </c>
      <c r="AG34" s="25">
        <f>AF34*75</f>
        <v>148.21252117447767</v>
      </c>
      <c r="AH34" s="229"/>
      <c r="AI34" s="229"/>
      <c r="AJ34" s="229"/>
    </row>
    <row r="35" spans="1:36" ht="17">
      <c r="A35" s="640"/>
      <c r="B35" s="68" t="s">
        <v>16</v>
      </c>
      <c r="C35" s="68"/>
      <c r="D35" s="235">
        <f>SUM(H5:H29)</f>
        <v>1.959294720870612</v>
      </c>
      <c r="E35" s="25">
        <f>D35*25</f>
        <v>48.982368021765296</v>
      </c>
      <c r="F35" s="230"/>
      <c r="G35" s="230"/>
      <c r="H35" s="230"/>
      <c r="I35" s="643" t="s">
        <v>16</v>
      </c>
      <c r="J35" s="644"/>
      <c r="K35" s="235">
        <f>SUM(O5:O29)</f>
        <v>0.85507246376811596</v>
      </c>
      <c r="L35" s="25">
        <f>K35*25</f>
        <v>21.376811594202898</v>
      </c>
      <c r="M35" s="230"/>
      <c r="N35" s="230"/>
      <c r="O35" s="230"/>
      <c r="P35" s="642" t="s">
        <v>16</v>
      </c>
      <c r="Q35" s="642"/>
      <c r="R35" s="235">
        <f>SUM(V5:V29)</f>
        <v>0.95956521739130429</v>
      </c>
      <c r="S35" s="25">
        <f>R35*25</f>
        <v>23.989130434782606</v>
      </c>
      <c r="T35" s="230"/>
      <c r="U35" s="230"/>
      <c r="V35" s="230"/>
      <c r="W35" s="642" t="s">
        <v>16</v>
      </c>
      <c r="X35" s="642"/>
      <c r="Y35" s="235">
        <f>SUM(AC5:AC29)</f>
        <v>1.1594202898550725</v>
      </c>
      <c r="Z35" s="25">
        <f>Y35*25</f>
        <v>28.985507246376812</v>
      </c>
      <c r="AA35" s="230"/>
      <c r="AB35" s="230"/>
      <c r="AC35" s="230"/>
      <c r="AD35" s="642" t="s">
        <v>16</v>
      </c>
      <c r="AE35" s="642"/>
      <c r="AF35" s="235">
        <f>SUM(AJ5:AJ29)</f>
        <v>1.2463768115942031</v>
      </c>
      <c r="AG35" s="25">
        <f>AF35*25</f>
        <v>31.159420289855078</v>
      </c>
      <c r="AH35" s="230"/>
      <c r="AI35" s="230"/>
      <c r="AJ35" s="230"/>
    </row>
    <row r="36" spans="1:36" ht="17">
      <c r="A36" s="640"/>
      <c r="B36" s="68" t="s">
        <v>17</v>
      </c>
      <c r="C36" s="68"/>
      <c r="D36" s="14">
        <v>0</v>
      </c>
      <c r="E36" s="26">
        <f>D36*60</f>
        <v>0</v>
      </c>
      <c r="F36" s="230"/>
      <c r="G36" s="230"/>
      <c r="H36" s="230"/>
      <c r="I36" s="643" t="s">
        <v>17</v>
      </c>
      <c r="J36" s="644"/>
      <c r="K36" s="14">
        <v>0</v>
      </c>
      <c r="L36" s="26">
        <f>K36*60</f>
        <v>0</v>
      </c>
      <c r="M36" s="230"/>
      <c r="N36" s="230"/>
      <c r="O36" s="230"/>
      <c r="P36" s="642" t="s">
        <v>17</v>
      </c>
      <c r="Q36" s="642"/>
      <c r="R36" s="14">
        <v>1</v>
      </c>
      <c r="S36" s="26">
        <f>R36*60</f>
        <v>60</v>
      </c>
      <c r="T36" s="230"/>
      <c r="U36" s="230"/>
      <c r="V36" s="230"/>
      <c r="W36" s="642" t="s">
        <v>17</v>
      </c>
      <c r="X36" s="642"/>
      <c r="Y36" s="14">
        <v>0</v>
      </c>
      <c r="Z36" s="26">
        <f>Y36*60</f>
        <v>0</v>
      </c>
      <c r="AA36" s="230"/>
      <c r="AB36" s="230"/>
      <c r="AC36" s="230"/>
      <c r="AD36" s="642" t="s">
        <v>17</v>
      </c>
      <c r="AE36" s="642"/>
      <c r="AF36" s="14">
        <v>0</v>
      </c>
      <c r="AG36" s="26">
        <f>AF36*60</f>
        <v>0</v>
      </c>
      <c r="AH36" s="230"/>
      <c r="AI36" s="230"/>
      <c r="AJ36" s="230"/>
    </row>
    <row r="37" spans="1:36" ht="17">
      <c r="A37" s="641"/>
      <c r="B37" s="19" t="s">
        <v>19</v>
      </c>
      <c r="C37" s="19"/>
      <c r="D37" s="20">
        <v>0</v>
      </c>
      <c r="E37" s="26">
        <f>D37*120</f>
        <v>0</v>
      </c>
      <c r="F37" s="231"/>
      <c r="G37" s="231"/>
      <c r="H37" s="231"/>
      <c r="I37" s="19" t="s">
        <v>19</v>
      </c>
      <c r="J37" s="19"/>
      <c r="K37" s="20">
        <v>0</v>
      </c>
      <c r="L37" s="26">
        <f>K37*120</f>
        <v>0</v>
      </c>
      <c r="M37" s="231"/>
      <c r="N37" s="231"/>
      <c r="O37" s="231"/>
      <c r="P37" s="19" t="s">
        <v>19</v>
      </c>
      <c r="Q37" s="19"/>
      <c r="R37" s="20">
        <v>0</v>
      </c>
      <c r="S37" s="26">
        <f>R37*120</f>
        <v>0</v>
      </c>
      <c r="T37" s="231"/>
      <c r="U37" s="231"/>
      <c r="V37" s="231"/>
      <c r="W37" s="19" t="s">
        <v>19</v>
      </c>
      <c r="X37" s="19"/>
      <c r="Y37" s="20">
        <v>1</v>
      </c>
      <c r="Z37" s="26">
        <f>Y37*120</f>
        <v>120</v>
      </c>
      <c r="AA37" s="231"/>
      <c r="AB37" s="231"/>
      <c r="AC37" s="231"/>
      <c r="AD37" s="19" t="s">
        <v>19</v>
      </c>
      <c r="AE37" s="19"/>
      <c r="AF37" s="20">
        <v>0</v>
      </c>
      <c r="AG37" s="26">
        <f>AF37*120</f>
        <v>0</v>
      </c>
      <c r="AH37" s="231"/>
      <c r="AI37" s="231"/>
      <c r="AJ37" s="231"/>
    </row>
    <row r="38" spans="1:36" s="8" customFormat="1" ht="17">
      <c r="A38" s="15"/>
      <c r="B38" s="642" t="s">
        <v>18</v>
      </c>
      <c r="C38" s="642"/>
      <c r="D38" s="16"/>
      <c r="E38" s="26">
        <f>SUM(E32:E37)</f>
        <v>679.72899641299421</v>
      </c>
      <c r="F38" s="231"/>
      <c r="G38" s="231"/>
      <c r="H38" s="231"/>
      <c r="I38" s="643" t="s">
        <v>18</v>
      </c>
      <c r="J38" s="644"/>
      <c r="K38" s="17"/>
      <c r="L38" s="26">
        <f>SUM(L32:L37)</f>
        <v>671.71353339592531</v>
      </c>
      <c r="M38" s="231"/>
      <c r="N38" s="231"/>
      <c r="O38" s="231"/>
      <c r="P38" s="642" t="s">
        <v>18</v>
      </c>
      <c r="Q38" s="642"/>
      <c r="R38" s="17"/>
      <c r="S38" s="26">
        <f>SUM(S32:S37)</f>
        <v>754.12713820706153</v>
      </c>
      <c r="T38" s="231"/>
      <c r="U38" s="231"/>
      <c r="V38" s="231"/>
      <c r="W38" s="642" t="s">
        <v>18</v>
      </c>
      <c r="X38" s="642"/>
      <c r="Y38" s="17"/>
      <c r="Z38" s="26">
        <f>SUM(Z32:Z37)</f>
        <v>816.64929296855212</v>
      </c>
      <c r="AA38" s="231"/>
      <c r="AB38" s="231"/>
      <c r="AC38" s="231"/>
      <c r="AD38" s="642" t="s">
        <v>18</v>
      </c>
      <c r="AE38" s="642"/>
      <c r="AF38" s="17"/>
      <c r="AG38" s="26">
        <f>SUM(AG32:AG37)</f>
        <v>710.53136175418774</v>
      </c>
      <c r="AH38" s="231"/>
      <c r="AI38" s="231"/>
      <c r="AJ38" s="231"/>
    </row>
    <row r="39" spans="1:36" s="42" customFormat="1" ht="17">
      <c r="A39" s="595" t="s">
        <v>34</v>
      </c>
      <c r="B39" s="595"/>
      <c r="C39" s="595"/>
      <c r="D39" s="595"/>
      <c r="E39" s="595"/>
      <c r="F39" s="595"/>
      <c r="G39" s="595"/>
      <c r="H39" s="595"/>
      <c r="I39" s="596"/>
      <c r="J39" s="596"/>
      <c r="K39" s="596"/>
      <c r="L39" s="596"/>
      <c r="M39" s="596"/>
      <c r="N39" s="596"/>
      <c r="O39" s="596"/>
      <c r="P39" s="596"/>
      <c r="Q39" s="596"/>
      <c r="R39" s="596"/>
      <c r="S39" s="596"/>
      <c r="T39" s="596"/>
      <c r="U39" s="596"/>
      <c r="V39" s="596"/>
      <c r="W39" s="596"/>
      <c r="X39" s="596"/>
      <c r="Y39" s="596"/>
      <c r="Z39" s="596"/>
      <c r="AA39" s="596"/>
      <c r="AB39" s="596"/>
      <c r="AC39" s="596"/>
      <c r="AD39" s="596"/>
      <c r="AE39" s="596"/>
      <c r="AF39" s="596"/>
      <c r="AG39" s="596"/>
    </row>
    <row r="40" spans="1:36" ht="17">
      <c r="A40" s="584" t="s">
        <v>61</v>
      </c>
      <c r="B40" s="585"/>
      <c r="C40" s="585"/>
      <c r="D40" s="585"/>
      <c r="E40" s="585"/>
      <c r="F40" s="585"/>
      <c r="G40" s="586"/>
      <c r="H40" s="586"/>
      <c r="I40" s="586"/>
      <c r="J40" s="586"/>
      <c r="K40" s="586"/>
      <c r="L40" s="586"/>
      <c r="M40" s="234"/>
      <c r="N40" s="234"/>
      <c r="O40" s="234"/>
      <c r="P40" s="103"/>
      <c r="Q40" s="103"/>
      <c r="R40" s="103"/>
      <c r="S40" s="103"/>
      <c r="T40" s="234"/>
      <c r="U40" s="234"/>
      <c r="V40" s="234"/>
      <c r="W40" s="103"/>
      <c r="X40" s="103"/>
      <c r="Y40" s="103"/>
      <c r="Z40" s="103"/>
      <c r="AA40" s="234"/>
      <c r="AB40" s="234"/>
      <c r="AC40" s="234"/>
      <c r="AD40" s="103"/>
      <c r="AE40" s="103"/>
      <c r="AF40" s="103"/>
      <c r="AG40" s="103"/>
      <c r="AH40" s="234"/>
      <c r="AI40" s="234"/>
      <c r="AJ40" s="234"/>
    </row>
    <row r="41" spans="1:36">
      <c r="F41" s="234"/>
      <c r="G41" s="234"/>
      <c r="H41" s="234"/>
      <c r="M41" s="234"/>
      <c r="N41" s="234"/>
      <c r="O41" s="234"/>
      <c r="T41" s="234"/>
      <c r="U41" s="234"/>
      <c r="V41" s="234"/>
      <c r="AA41" s="234"/>
      <c r="AB41" s="234"/>
      <c r="AC41" s="234"/>
      <c r="AH41" s="234"/>
      <c r="AI41" s="234"/>
      <c r="AJ41" s="234"/>
    </row>
    <row r="42" spans="1:36">
      <c r="F42" s="234"/>
      <c r="G42" s="234"/>
      <c r="H42" s="234"/>
      <c r="M42" s="234"/>
      <c r="N42" s="234"/>
      <c r="O42" s="234"/>
      <c r="T42" s="234"/>
      <c r="U42" s="234"/>
      <c r="V42" s="234"/>
      <c r="AA42" s="234"/>
      <c r="AB42" s="234"/>
      <c r="AC42" s="234"/>
      <c r="AH42" s="234"/>
      <c r="AI42" s="234"/>
      <c r="AJ42" s="234"/>
    </row>
    <row r="44" spans="1:36" ht="16.25" customHeight="1"/>
  </sheetData>
  <mergeCells count="68">
    <mergeCell ref="AJ2:AY2"/>
    <mergeCell ref="W5:W7"/>
    <mergeCell ref="W8:W15"/>
    <mergeCell ref="W16:W21"/>
    <mergeCell ref="A8:A15"/>
    <mergeCell ref="A5:A7"/>
    <mergeCell ref="A16:A21"/>
    <mergeCell ref="I5:I7"/>
    <mergeCell ref="P5:P15"/>
    <mergeCell ref="B8:B15"/>
    <mergeCell ref="I8:I15"/>
    <mergeCell ref="B5:B7"/>
    <mergeCell ref="P16:P21"/>
    <mergeCell ref="B16:B21"/>
    <mergeCell ref="I16:I21"/>
    <mergeCell ref="A1:AG1"/>
    <mergeCell ref="B3:E3"/>
    <mergeCell ref="I3:L3"/>
    <mergeCell ref="P3:S3"/>
    <mergeCell ref="W3:Z3"/>
    <mergeCell ref="AD3:AG3"/>
    <mergeCell ref="A2:B2"/>
    <mergeCell ref="C2:L2"/>
    <mergeCell ref="A22:A24"/>
    <mergeCell ref="A25:A29"/>
    <mergeCell ref="B25:B29"/>
    <mergeCell ref="I25:I29"/>
    <mergeCell ref="P25:P29"/>
    <mergeCell ref="B22:B24"/>
    <mergeCell ref="I22:I24"/>
    <mergeCell ref="P22:P24"/>
    <mergeCell ref="AD32:AE32"/>
    <mergeCell ref="I33:J33"/>
    <mergeCell ref="P33:Q33"/>
    <mergeCell ref="W33:X33"/>
    <mergeCell ref="AD33:AE33"/>
    <mergeCell ref="P32:Q32"/>
    <mergeCell ref="I32:J32"/>
    <mergeCell ref="W32:X32"/>
    <mergeCell ref="B38:C38"/>
    <mergeCell ref="I38:J38"/>
    <mergeCell ref="P38:Q38"/>
    <mergeCell ref="W38:X38"/>
    <mergeCell ref="AD38:AE38"/>
    <mergeCell ref="AD34:AE34"/>
    <mergeCell ref="I35:J35"/>
    <mergeCell ref="P35:Q35"/>
    <mergeCell ref="W35:X35"/>
    <mergeCell ref="AD35:AE35"/>
    <mergeCell ref="P34:Q34"/>
    <mergeCell ref="I34:J34"/>
    <mergeCell ref="W34:X34"/>
    <mergeCell ref="A40:L40"/>
    <mergeCell ref="W22:W24"/>
    <mergeCell ref="W25:W29"/>
    <mergeCell ref="AD5:AD7"/>
    <mergeCell ref="AD8:AD15"/>
    <mergeCell ref="AD16:AD21"/>
    <mergeCell ref="AD22:AD24"/>
    <mergeCell ref="AD25:AD29"/>
    <mergeCell ref="A39:AG39"/>
    <mergeCell ref="A32:A37"/>
    <mergeCell ref="A30:B30"/>
    <mergeCell ref="B32:C32"/>
    <mergeCell ref="AD36:AE36"/>
    <mergeCell ref="P36:Q36"/>
    <mergeCell ref="I36:J36"/>
    <mergeCell ref="W36:X36"/>
  </mergeCells>
  <phoneticPr fontId="10" type="noConversion"/>
  <conditionalFormatting sqref="J22">
    <cfRule type="containsText" dxfId="51" priority="14" stopIfTrue="1" operator="containsText" text="炸">
      <formula>NOT(ISERROR(SEARCH("炸",J22)))</formula>
    </cfRule>
  </conditionalFormatting>
  <conditionalFormatting sqref="X22">
    <cfRule type="containsText" dxfId="50" priority="13" stopIfTrue="1" operator="containsText" text="炸">
      <formula>NOT(ISERROR(SEARCH("炸",X22)))</formula>
    </cfRule>
  </conditionalFormatting>
  <conditionalFormatting sqref="AE22">
    <cfRule type="containsText" dxfId="49" priority="12" stopIfTrue="1" operator="containsText" text="炸">
      <formula>NOT(ISERROR(SEARCH("炸",AE22)))</formula>
    </cfRule>
  </conditionalFormatting>
  <conditionalFormatting sqref="Z22">
    <cfRule type="containsText" dxfId="48" priority="9" stopIfTrue="1" operator="containsText" text="炸">
      <formula>NOT(ISERROR(SEARCH("炸",Z22)))</formula>
    </cfRule>
  </conditionalFormatting>
  <conditionalFormatting sqref="L22">
    <cfRule type="containsText" dxfId="47" priority="10" stopIfTrue="1" operator="containsText" text="炸">
      <formula>NOT(ISERROR(SEARCH("炸",L22)))</formula>
    </cfRule>
  </conditionalFormatting>
  <conditionalFormatting sqref="C22">
    <cfRule type="containsText" dxfId="46" priority="15" stopIfTrue="1" operator="containsText" text="炸">
      <formula>NOT(ISERROR(SEARCH("炸",C22)))</formula>
    </cfRule>
  </conditionalFormatting>
  <conditionalFormatting sqref="E22:E23">
    <cfRule type="containsText" dxfId="45" priority="11" stopIfTrue="1" operator="containsText" text="炸">
      <formula>NOT(ISERROR(SEARCH("炸",E22)))</formula>
    </cfRule>
  </conditionalFormatting>
  <conditionalFormatting sqref="Q22">
    <cfRule type="containsText" dxfId="44" priority="8" stopIfTrue="1" operator="containsText" text="炸">
      <formula>NOT(ISERROR(SEARCH("炸",Q22)))</formula>
    </cfRule>
  </conditionalFormatting>
  <conditionalFormatting sqref="S22">
    <cfRule type="containsText" dxfId="43" priority="7" stopIfTrue="1" operator="containsText" text="炸">
      <formula>NOT(ISERROR(SEARCH("炸",S22)))</formula>
    </cfRule>
  </conditionalFormatting>
  <conditionalFormatting sqref="Q14">
    <cfRule type="containsText" dxfId="42" priority="4" stopIfTrue="1" operator="containsText" text="炸">
      <formula>NOT(ISERROR(SEARCH("炸",Q14)))</formula>
    </cfRule>
  </conditionalFormatting>
  <conditionalFormatting sqref="Q18">
    <cfRule type="containsText" dxfId="41" priority="2" stopIfTrue="1" operator="containsText" text="炸">
      <formula>NOT(ISERROR(SEARCH("炸",Q18)))</formula>
    </cfRule>
  </conditionalFormatting>
  <conditionalFormatting sqref="J10:J11">
    <cfRule type="containsText" dxfId="40" priority="1" stopIfTrue="1" operator="containsText" text="炸">
      <formula>NOT(ISERROR(SEARCH("炸",J10)))</formula>
    </cfRule>
  </conditionalFormatting>
  <pageMargins left="0.2" right="0.2" top="0.2" bottom="0.2" header="0.2" footer="0.2"/>
  <pageSetup paperSize="9" scale="44" orientation="landscape" r:id="rId1"/>
  <headerFooter alignWithMargins="0"/>
  <ignoredErrors>
    <ignoredError sqref="K35:L35 L38" evalError="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O42"/>
  <sheetViews>
    <sheetView topLeftCell="A4" zoomScale="80" zoomScaleNormal="80" workbookViewId="0">
      <selection activeCell="D21" sqref="D21:E21"/>
    </sheetView>
  </sheetViews>
  <sheetFormatPr defaultRowHeight="14"/>
  <cols>
    <col min="1" max="1" width="4.33203125" customWidth="1"/>
    <col min="2" max="2" width="5.75" customWidth="1"/>
    <col min="3" max="3" width="9.83203125" customWidth="1"/>
    <col min="4" max="4" width="6.75" customWidth="1"/>
    <col min="5" max="5" width="7.1640625" customWidth="1"/>
    <col min="6" max="8" width="4.75" style="232" hidden="1" customWidth="1"/>
    <col min="9" max="9" width="5.75" customWidth="1"/>
    <col min="10" max="10" width="9.83203125" customWidth="1"/>
    <col min="11" max="11" width="7.33203125" customWidth="1"/>
    <col min="12" max="12" width="8" customWidth="1"/>
    <col min="13" max="15" width="4.75" style="408" hidden="1" customWidth="1"/>
    <col min="16" max="16" width="5.83203125" customWidth="1"/>
    <col min="17" max="17" width="12.33203125" customWidth="1"/>
    <col min="18" max="18" width="7.33203125" customWidth="1"/>
    <col min="19" max="19" width="7.75" customWidth="1"/>
    <col min="20" max="22" width="4.75" style="232" hidden="1" customWidth="1"/>
    <col min="23" max="23" width="5.75" customWidth="1"/>
    <col min="24" max="24" width="10.1640625" customWidth="1"/>
    <col min="25" max="25" width="6.33203125" customWidth="1"/>
    <col min="26" max="26" width="8.08203125" customWidth="1"/>
    <col min="27" max="29" width="4.75" style="232" hidden="1" customWidth="1"/>
    <col min="30" max="30" width="5.9140625" customWidth="1"/>
    <col min="31" max="31" width="10.9140625" customWidth="1"/>
    <col min="32" max="32" width="7.75" customWidth="1"/>
    <col min="33" max="33" width="7.1640625" customWidth="1"/>
    <col min="34" max="36" width="4.75" style="232" hidden="1" customWidth="1"/>
    <col min="37" max="37" width="11.9140625" customWidth="1"/>
    <col min="38" max="38" width="19.33203125" customWidth="1"/>
  </cols>
  <sheetData>
    <row r="1" spans="1:41" ht="25">
      <c r="A1" s="587" t="s">
        <v>268</v>
      </c>
      <c r="B1" s="587"/>
      <c r="C1" s="587"/>
      <c r="D1" s="587"/>
      <c r="E1" s="587"/>
      <c r="F1" s="587"/>
      <c r="G1" s="587"/>
      <c r="H1" s="587"/>
      <c r="I1" s="587"/>
      <c r="J1" s="587"/>
      <c r="K1" s="587"/>
      <c r="L1" s="587"/>
      <c r="M1" s="587"/>
      <c r="N1" s="587"/>
      <c r="O1" s="587"/>
      <c r="P1" s="587"/>
      <c r="Q1" s="587"/>
      <c r="R1" s="587"/>
      <c r="S1" s="587"/>
      <c r="T1" s="587"/>
      <c r="U1" s="587"/>
      <c r="V1" s="587"/>
      <c r="W1" s="587"/>
      <c r="X1" s="587"/>
      <c r="Y1" s="587"/>
      <c r="Z1" s="587"/>
      <c r="AA1" s="587"/>
      <c r="AB1" s="587"/>
      <c r="AC1" s="587"/>
      <c r="AD1" s="587"/>
      <c r="AE1" s="587"/>
      <c r="AF1" s="587"/>
      <c r="AG1" s="588"/>
      <c r="AH1" s="195"/>
      <c r="AI1" s="195"/>
      <c r="AJ1" s="195"/>
    </row>
    <row r="2" spans="1:41" s="50" customFormat="1" ht="24" customHeight="1">
      <c r="A2" s="589" t="s">
        <v>21</v>
      </c>
      <c r="B2" s="589"/>
      <c r="C2" s="590" t="s">
        <v>265</v>
      </c>
      <c r="D2" s="591"/>
      <c r="E2" s="591"/>
      <c r="F2" s="591"/>
      <c r="G2" s="591"/>
      <c r="H2" s="591"/>
      <c r="I2" s="591"/>
      <c r="J2" s="591"/>
      <c r="K2" s="591"/>
      <c r="L2" s="591"/>
      <c r="M2" s="402"/>
      <c r="N2" s="402"/>
      <c r="O2" s="402"/>
      <c r="P2" s="367" t="s">
        <v>139</v>
      </c>
      <c r="Q2" s="367"/>
      <c r="R2" s="45"/>
      <c r="S2" s="367"/>
      <c r="T2" s="208"/>
      <c r="U2" s="208"/>
      <c r="V2" s="208"/>
      <c r="W2" s="367"/>
      <c r="X2" s="64" t="s">
        <v>22</v>
      </c>
      <c r="Y2" s="65"/>
      <c r="Z2" s="64"/>
      <c r="AA2" s="205"/>
      <c r="AB2" s="205"/>
      <c r="AC2" s="205"/>
      <c r="AD2" s="65"/>
      <c r="AE2" s="65"/>
      <c r="AF2" s="64"/>
      <c r="AG2" s="65"/>
      <c r="AH2" s="205"/>
      <c r="AI2" s="205"/>
      <c r="AJ2" s="205"/>
      <c r="AK2" s="289"/>
      <c r="AL2" s="289"/>
      <c r="AM2" s="289"/>
      <c r="AN2" s="289"/>
      <c r="AO2" s="289"/>
    </row>
    <row r="3" spans="1:41" ht="17">
      <c r="A3" s="66" t="s">
        <v>0</v>
      </c>
      <c r="B3" s="593" t="s">
        <v>329</v>
      </c>
      <c r="C3" s="594"/>
      <c r="D3" s="594"/>
      <c r="E3" s="594"/>
      <c r="F3" s="239"/>
      <c r="G3" s="240"/>
      <c r="H3" s="240"/>
      <c r="I3" s="593" t="s">
        <v>330</v>
      </c>
      <c r="J3" s="594"/>
      <c r="K3" s="594"/>
      <c r="L3" s="594"/>
      <c r="M3" s="240"/>
      <c r="N3" s="240"/>
      <c r="O3" s="240"/>
      <c r="P3" s="675" t="s">
        <v>457</v>
      </c>
      <c r="Q3" s="676"/>
      <c r="R3" s="676"/>
      <c r="S3" s="676"/>
      <c r="T3" s="368"/>
      <c r="U3" s="369"/>
      <c r="V3" s="369"/>
      <c r="W3" s="675" t="s">
        <v>462</v>
      </c>
      <c r="X3" s="676"/>
      <c r="Y3" s="676"/>
      <c r="Z3" s="676"/>
      <c r="AA3" s="368"/>
      <c r="AB3" s="369"/>
      <c r="AC3" s="369"/>
      <c r="AD3" s="597" t="s">
        <v>463</v>
      </c>
      <c r="AE3" s="598"/>
      <c r="AF3" s="598"/>
      <c r="AG3" s="598"/>
      <c r="AH3" s="209"/>
      <c r="AI3" s="210"/>
      <c r="AJ3" s="210"/>
    </row>
    <row r="4" spans="1:41" ht="17">
      <c r="A4" s="66" t="s">
        <v>3</v>
      </c>
      <c r="B4" s="10" t="s">
        <v>4</v>
      </c>
      <c r="C4" s="66" t="s">
        <v>5</v>
      </c>
      <c r="D4" s="11" t="s">
        <v>6</v>
      </c>
      <c r="E4" s="10" t="s">
        <v>7</v>
      </c>
      <c r="F4" s="207" t="s">
        <v>40</v>
      </c>
      <c r="G4" s="207" t="s">
        <v>41</v>
      </c>
      <c r="H4" s="236" t="s">
        <v>42</v>
      </c>
      <c r="I4" s="10" t="s">
        <v>4</v>
      </c>
      <c r="J4" s="66" t="s">
        <v>5</v>
      </c>
      <c r="K4" s="11" t="s">
        <v>6</v>
      </c>
      <c r="L4" s="10" t="s">
        <v>7</v>
      </c>
      <c r="M4" s="403" t="s">
        <v>40</v>
      </c>
      <c r="N4" s="403" t="s">
        <v>41</v>
      </c>
      <c r="O4" s="404" t="s">
        <v>42</v>
      </c>
      <c r="P4" s="10" t="s">
        <v>4</v>
      </c>
      <c r="Q4" s="66" t="s">
        <v>5</v>
      </c>
      <c r="R4" s="11" t="s">
        <v>6</v>
      </c>
      <c r="S4" s="10" t="s">
        <v>7</v>
      </c>
      <c r="T4" s="207" t="s">
        <v>40</v>
      </c>
      <c r="U4" s="207" t="s">
        <v>41</v>
      </c>
      <c r="V4" s="236" t="s">
        <v>42</v>
      </c>
      <c r="W4" s="10" t="s">
        <v>4</v>
      </c>
      <c r="X4" s="66" t="s">
        <v>5</v>
      </c>
      <c r="Y4" s="11" t="s">
        <v>6</v>
      </c>
      <c r="Z4" s="10" t="s">
        <v>7</v>
      </c>
      <c r="AA4" s="207" t="s">
        <v>40</v>
      </c>
      <c r="AB4" s="207" t="s">
        <v>41</v>
      </c>
      <c r="AC4" s="236" t="s">
        <v>42</v>
      </c>
      <c r="AD4" s="10" t="s">
        <v>4</v>
      </c>
      <c r="AE4" s="66" t="s">
        <v>5</v>
      </c>
      <c r="AF4" s="11" t="s">
        <v>6</v>
      </c>
      <c r="AG4" s="10" t="s">
        <v>7</v>
      </c>
      <c r="AH4" s="207" t="s">
        <v>40</v>
      </c>
      <c r="AI4" s="207" t="s">
        <v>41</v>
      </c>
      <c r="AJ4" s="236" t="s">
        <v>42</v>
      </c>
    </row>
    <row r="5" spans="1:41" ht="16.899999999999999" customHeight="1">
      <c r="A5" s="645" t="s">
        <v>1</v>
      </c>
      <c r="B5" s="635" t="s">
        <v>126</v>
      </c>
      <c r="C5" s="51" t="s">
        <v>123</v>
      </c>
      <c r="D5" s="41">
        <v>71</v>
      </c>
      <c r="E5" s="41">
        <v>50</v>
      </c>
      <c r="F5" s="242">
        <v>4.5</v>
      </c>
      <c r="G5" s="212"/>
      <c r="H5" s="212"/>
      <c r="I5" s="635" t="s">
        <v>29</v>
      </c>
      <c r="J5" s="51" t="s">
        <v>27</v>
      </c>
      <c r="K5" s="41">
        <v>52</v>
      </c>
      <c r="L5" s="41">
        <v>35</v>
      </c>
      <c r="M5" s="242">
        <v>4.5</v>
      </c>
      <c r="N5" s="212"/>
      <c r="O5" s="212"/>
      <c r="P5" s="677" t="s">
        <v>438</v>
      </c>
      <c r="Q5" s="561" t="s">
        <v>444</v>
      </c>
      <c r="R5" s="295">
        <f t="shared" ref="R5" si="0">S5/600*1000</f>
        <v>88.333333333333329</v>
      </c>
      <c r="S5" s="503" t="s">
        <v>458</v>
      </c>
      <c r="T5" s="245">
        <f>R5/30</f>
        <v>2.9444444444444442</v>
      </c>
      <c r="U5" s="221"/>
      <c r="V5" s="237"/>
      <c r="W5" s="621" t="s">
        <v>29</v>
      </c>
      <c r="X5" s="51" t="s">
        <v>27</v>
      </c>
      <c r="Y5" s="41">
        <v>52</v>
      </c>
      <c r="Z5" s="41">
        <v>31</v>
      </c>
      <c r="AA5" s="242">
        <v>4.5</v>
      </c>
      <c r="AB5" s="212"/>
      <c r="AC5" s="212"/>
      <c r="AD5" s="635" t="s">
        <v>126</v>
      </c>
      <c r="AE5" s="51" t="s">
        <v>123</v>
      </c>
      <c r="AF5" s="41">
        <v>71</v>
      </c>
      <c r="AG5" s="41">
        <v>44</v>
      </c>
      <c r="AH5" s="242">
        <v>4.5</v>
      </c>
      <c r="AI5" s="212"/>
      <c r="AJ5" s="212"/>
    </row>
    <row r="6" spans="1:41" ht="16.899999999999999" customHeight="1">
      <c r="A6" s="645"/>
      <c r="B6" s="636"/>
      <c r="C6" s="72"/>
      <c r="D6" s="41"/>
      <c r="E6" s="41"/>
      <c r="F6" s="211"/>
      <c r="G6" s="211"/>
      <c r="H6" s="212"/>
      <c r="I6" s="636"/>
      <c r="J6" s="72" t="s">
        <v>30</v>
      </c>
      <c r="K6" s="41">
        <v>22</v>
      </c>
      <c r="L6" s="41">
        <v>15</v>
      </c>
      <c r="M6" s="211"/>
      <c r="N6" s="211"/>
      <c r="O6" s="212"/>
      <c r="P6" s="647"/>
      <c r="Q6" s="560" t="s">
        <v>459</v>
      </c>
      <c r="R6" s="499"/>
      <c r="S6" s="500"/>
      <c r="T6" s="211"/>
      <c r="U6" s="214">
        <f>R6/35</f>
        <v>0</v>
      </c>
      <c r="V6" s="237"/>
      <c r="W6" s="622"/>
      <c r="X6" s="72" t="s">
        <v>30</v>
      </c>
      <c r="Y6" s="41">
        <v>22</v>
      </c>
      <c r="Z6" s="41">
        <v>13</v>
      </c>
      <c r="AA6" s="211"/>
      <c r="AB6" s="211"/>
      <c r="AC6" s="212"/>
      <c r="AD6" s="636"/>
      <c r="AE6" s="72"/>
      <c r="AF6" s="41"/>
      <c r="AG6" s="41"/>
      <c r="AH6" s="211"/>
      <c r="AI6" s="211"/>
      <c r="AJ6" s="212"/>
    </row>
    <row r="7" spans="1:41" ht="17">
      <c r="A7" s="645"/>
      <c r="B7" s="637"/>
      <c r="C7" s="44"/>
      <c r="D7" s="41"/>
      <c r="E7" s="41"/>
      <c r="F7" s="211"/>
      <c r="G7" s="213"/>
      <c r="H7" s="212"/>
      <c r="I7" s="637"/>
      <c r="J7" s="72"/>
      <c r="K7" s="41"/>
      <c r="L7" s="41"/>
      <c r="M7" s="211"/>
      <c r="N7" s="213"/>
      <c r="O7" s="212"/>
      <c r="P7" s="647"/>
      <c r="Q7" s="501" t="s">
        <v>439</v>
      </c>
      <c r="R7" s="409">
        <f t="shared" ref="R7:R10" si="1">S7/600*1000</f>
        <v>1.6666666666666667</v>
      </c>
      <c r="S7" s="503" t="s">
        <v>460</v>
      </c>
      <c r="T7" s="212"/>
      <c r="U7" s="214">
        <f>R7/55</f>
        <v>3.0303030303030304E-2</v>
      </c>
      <c r="V7" s="237"/>
      <c r="W7" s="623"/>
      <c r="X7" s="63"/>
      <c r="Y7" s="80"/>
      <c r="Z7" s="41"/>
      <c r="AA7" s="211"/>
      <c r="AB7" s="213"/>
      <c r="AC7" s="212"/>
      <c r="AD7" s="637"/>
      <c r="AE7" s="44"/>
      <c r="AF7" s="41"/>
      <c r="AG7" s="41"/>
      <c r="AH7" s="211"/>
      <c r="AI7" s="213"/>
      <c r="AJ7" s="212"/>
      <c r="AK7" s="296"/>
    </row>
    <row r="8" spans="1:41" ht="16.899999999999999" customHeight="1">
      <c r="A8" s="645" t="s">
        <v>8</v>
      </c>
      <c r="B8" s="600" t="str">
        <f>'6月菜單'!E13</f>
        <v>油蔥滷肉燥</v>
      </c>
      <c r="C8" s="82" t="s">
        <v>317</v>
      </c>
      <c r="D8" s="206">
        <f>E8/690*1000</f>
        <v>73.913043478260875</v>
      </c>
      <c r="E8" s="373">
        <v>51</v>
      </c>
      <c r="F8" s="211"/>
      <c r="G8" s="214">
        <f>D8/35</f>
        <v>2.1118012422360248</v>
      </c>
      <c r="H8" s="214"/>
      <c r="I8" s="600" t="str">
        <f>'6月菜單'!E14</f>
        <v>蠔油雞丁</v>
      </c>
      <c r="J8" s="52" t="s">
        <v>107</v>
      </c>
      <c r="K8" s="206">
        <f>L8/690*1000</f>
        <v>78.260869565217391</v>
      </c>
      <c r="L8" s="84">
        <v>54</v>
      </c>
      <c r="M8" s="211"/>
      <c r="N8" s="222">
        <f>K8/40*0.85</f>
        <v>1.6630434782608696</v>
      </c>
      <c r="O8" s="222"/>
      <c r="P8" s="647"/>
      <c r="Q8" s="504" t="s">
        <v>277</v>
      </c>
      <c r="R8" s="409">
        <f t="shared" si="1"/>
        <v>1.6666666666666667</v>
      </c>
      <c r="S8" s="503" t="s">
        <v>460</v>
      </c>
      <c r="T8" s="214">
        <f>R8/85</f>
        <v>1.9607843137254902E-2</v>
      </c>
      <c r="U8" s="214"/>
      <c r="V8" s="231"/>
      <c r="W8" s="665" t="str">
        <f>'6月菜單'!E16</f>
        <v>鹽酥雞</v>
      </c>
      <c r="X8" s="52" t="s">
        <v>343</v>
      </c>
      <c r="Y8" s="295">
        <f t="shared" ref="Y8:Y9" si="2">Z8/600*1000</f>
        <v>80</v>
      </c>
      <c r="Z8" s="421">
        <v>48</v>
      </c>
      <c r="AA8" s="211"/>
      <c r="AB8" s="214">
        <f>Y8/40*0.85</f>
        <v>1.7</v>
      </c>
      <c r="AC8" s="214"/>
      <c r="AD8" s="600" t="str">
        <f>'6月菜單'!E17</f>
        <v>咕咾肉</v>
      </c>
      <c r="AE8" s="53" t="s">
        <v>70</v>
      </c>
      <c r="AF8" s="295">
        <f t="shared" ref="AF8:AF10" si="3">AG8/600*1000</f>
        <v>80</v>
      </c>
      <c r="AG8" s="86">
        <v>48</v>
      </c>
      <c r="AH8" s="211"/>
      <c r="AI8" s="214">
        <f>AF8/40*0.85</f>
        <v>1.7</v>
      </c>
      <c r="AJ8" s="214"/>
      <c r="AK8" s="296"/>
      <c r="AL8" s="353"/>
    </row>
    <row r="9" spans="1:41" ht="17" customHeight="1">
      <c r="A9" s="598"/>
      <c r="B9" s="600"/>
      <c r="C9" s="53" t="s">
        <v>318</v>
      </c>
      <c r="D9" s="206">
        <f t="shared" ref="D9:D10" si="4">E9/690*1000</f>
        <v>21.739130434782609</v>
      </c>
      <c r="E9" s="108">
        <v>15</v>
      </c>
      <c r="F9" s="245"/>
      <c r="G9" s="214"/>
      <c r="H9" s="237">
        <f t="shared" ref="H9" si="5">D9/100</f>
        <v>0.21739130434782608</v>
      </c>
      <c r="I9" s="600"/>
      <c r="J9" s="52" t="s">
        <v>318</v>
      </c>
      <c r="K9" s="206">
        <f>L9/690*1000</f>
        <v>21.739130434782609</v>
      </c>
      <c r="L9" s="86">
        <v>15</v>
      </c>
      <c r="M9" s="253"/>
      <c r="N9" s="215"/>
      <c r="O9" s="237">
        <f t="shared" ref="O9:O10" si="6">K9/100</f>
        <v>0.21739130434782608</v>
      </c>
      <c r="P9" s="647"/>
      <c r="Q9" s="504" t="s">
        <v>440</v>
      </c>
      <c r="R9" s="409">
        <f t="shared" si="1"/>
        <v>1.6666666666666667</v>
      </c>
      <c r="S9" s="503" t="s">
        <v>460</v>
      </c>
      <c r="T9" s="214"/>
      <c r="U9" s="225"/>
      <c r="V9" s="237">
        <f>R9/100</f>
        <v>1.6666666666666666E-2</v>
      </c>
      <c r="W9" s="666"/>
      <c r="X9" s="52" t="s">
        <v>344</v>
      </c>
      <c r="Y9" s="295">
        <f t="shared" si="2"/>
        <v>30</v>
      </c>
      <c r="Z9" s="114">
        <v>18</v>
      </c>
      <c r="AA9" s="214">
        <f>Y9/55</f>
        <v>0.54545454545454541</v>
      </c>
      <c r="AB9" s="215"/>
      <c r="AC9" s="214"/>
      <c r="AD9" s="600"/>
      <c r="AE9" s="53" t="s">
        <v>359</v>
      </c>
      <c r="AF9" s="295">
        <f t="shared" si="3"/>
        <v>21.666666666666668</v>
      </c>
      <c r="AG9" s="86">
        <v>13</v>
      </c>
      <c r="AH9" s="245"/>
      <c r="AI9" s="215"/>
      <c r="AJ9" s="214">
        <f>AG9/35</f>
        <v>0.37142857142857144</v>
      </c>
      <c r="AK9" s="296"/>
      <c r="AL9" s="297" t="s">
        <v>114</v>
      </c>
      <c r="AM9" s="327"/>
    </row>
    <row r="10" spans="1:41" ht="17">
      <c r="A10" s="598"/>
      <c r="B10" s="600"/>
      <c r="C10" s="82" t="s">
        <v>297</v>
      </c>
      <c r="D10" s="206">
        <f t="shared" si="4"/>
        <v>7.2463768115942031</v>
      </c>
      <c r="E10" s="108">
        <v>5</v>
      </c>
      <c r="F10" s="211"/>
      <c r="G10" s="215"/>
      <c r="H10" s="237">
        <f>D10/100</f>
        <v>7.2463768115942032E-2</v>
      </c>
      <c r="I10" s="600"/>
      <c r="J10" s="52" t="s">
        <v>297</v>
      </c>
      <c r="K10" s="206">
        <f>L10/690*1000</f>
        <v>11.594202898550725</v>
      </c>
      <c r="L10" s="84">
        <v>8</v>
      </c>
      <c r="M10" s="211"/>
      <c r="N10" s="215"/>
      <c r="O10" s="237">
        <f t="shared" si="6"/>
        <v>0.11594202898550725</v>
      </c>
      <c r="P10" s="647"/>
      <c r="Q10" s="505" t="s">
        <v>441</v>
      </c>
      <c r="R10" s="409">
        <f t="shared" si="1"/>
        <v>45</v>
      </c>
      <c r="S10" s="506" t="s">
        <v>461</v>
      </c>
      <c r="T10" s="214"/>
      <c r="U10" s="211"/>
      <c r="V10" s="237">
        <f t="shared" ref="V10:V13" si="7">R10/100</f>
        <v>0.45</v>
      </c>
      <c r="W10" s="666"/>
      <c r="X10" s="52" t="s">
        <v>345</v>
      </c>
      <c r="Y10" s="84" t="s">
        <v>348</v>
      </c>
      <c r="Z10" s="84" t="s">
        <v>349</v>
      </c>
      <c r="AA10" s="211"/>
      <c r="AB10" s="215"/>
      <c r="AC10" s="237"/>
      <c r="AD10" s="600"/>
      <c r="AE10" s="53" t="s">
        <v>352</v>
      </c>
      <c r="AF10" s="295">
        <f t="shared" si="3"/>
        <v>11.666666666666668</v>
      </c>
      <c r="AG10" s="86">
        <v>7</v>
      </c>
      <c r="AH10" s="211"/>
      <c r="AI10" s="215"/>
      <c r="AJ10" s="214">
        <f t="shared" ref="AJ10" si="8">AG10/35</f>
        <v>0.2</v>
      </c>
      <c r="AK10" s="296"/>
      <c r="AL10" s="327"/>
      <c r="AM10" s="327"/>
    </row>
    <row r="11" spans="1:41" ht="17">
      <c r="A11" s="598"/>
      <c r="B11" s="600"/>
      <c r="C11" s="82" t="s">
        <v>319</v>
      </c>
      <c r="D11" s="206" t="s">
        <v>299</v>
      </c>
      <c r="E11" s="108" t="s">
        <v>320</v>
      </c>
      <c r="F11" s="211"/>
      <c r="G11" s="214"/>
      <c r="H11" s="237"/>
      <c r="I11" s="600"/>
      <c r="J11" s="52" t="s">
        <v>333</v>
      </c>
      <c r="K11" s="93" t="s">
        <v>299</v>
      </c>
      <c r="L11" s="84" t="s">
        <v>300</v>
      </c>
      <c r="M11" s="211"/>
      <c r="N11" s="222"/>
      <c r="O11" s="318"/>
      <c r="P11" s="647"/>
      <c r="Q11" s="505" t="s">
        <v>442</v>
      </c>
      <c r="R11" s="502" t="s">
        <v>454</v>
      </c>
      <c r="S11" s="545" t="s">
        <v>443</v>
      </c>
      <c r="T11" s="214"/>
      <c r="U11" s="214"/>
      <c r="V11" s="237"/>
      <c r="W11" s="667"/>
      <c r="X11" s="52" t="s">
        <v>346</v>
      </c>
      <c r="Y11" s="84" t="s">
        <v>348</v>
      </c>
      <c r="Z11" s="84">
        <v>6</v>
      </c>
      <c r="AA11" s="211"/>
      <c r="AB11" s="214"/>
      <c r="AC11" s="237"/>
      <c r="AD11" s="600"/>
      <c r="AE11" s="53" t="s">
        <v>360</v>
      </c>
      <c r="AF11" s="206" t="s">
        <v>348</v>
      </c>
      <c r="AG11" s="86">
        <v>22</v>
      </c>
      <c r="AH11" s="211"/>
      <c r="AI11" s="214"/>
      <c r="AJ11" s="214"/>
      <c r="AK11" s="296"/>
      <c r="AL11" s="327"/>
      <c r="AM11" s="327"/>
    </row>
    <row r="12" spans="1:41" ht="17">
      <c r="A12" s="598"/>
      <c r="B12" s="600"/>
      <c r="C12" s="54"/>
      <c r="D12" s="12"/>
      <c r="E12" s="55"/>
      <c r="F12" s="211"/>
      <c r="G12" s="215"/>
      <c r="H12" s="214"/>
      <c r="I12" s="600"/>
      <c r="J12" s="91"/>
      <c r="K12" s="85"/>
      <c r="L12" s="91"/>
      <c r="M12" s="211"/>
      <c r="N12" s="215"/>
      <c r="O12" s="222"/>
      <c r="P12" s="617"/>
      <c r="Q12" s="54"/>
      <c r="R12" s="409"/>
      <c r="S12" s="410"/>
      <c r="T12" s="211"/>
      <c r="U12" s="215"/>
      <c r="V12" s="237">
        <f t="shared" si="7"/>
        <v>0</v>
      </c>
      <c r="W12" s="666"/>
      <c r="X12" s="95" t="s">
        <v>347</v>
      </c>
      <c r="Y12" s="204" t="s">
        <v>348</v>
      </c>
      <c r="Z12" s="84">
        <v>6</v>
      </c>
      <c r="AA12" s="211"/>
      <c r="AB12" s="215"/>
      <c r="AC12" s="214"/>
      <c r="AD12" s="600"/>
      <c r="AE12" s="54"/>
      <c r="AF12" s="354"/>
      <c r="AG12" s="354"/>
      <c r="AH12" s="211"/>
      <c r="AI12" s="215"/>
      <c r="AJ12" s="214"/>
      <c r="AK12" s="296"/>
      <c r="AL12" s="327"/>
      <c r="AM12" s="327"/>
    </row>
    <row r="13" spans="1:41" ht="17">
      <c r="A13" s="598"/>
      <c r="B13" s="600"/>
      <c r="C13" s="12"/>
      <c r="D13" s="12"/>
      <c r="E13" s="55"/>
      <c r="F13" s="211"/>
      <c r="G13" s="211"/>
      <c r="H13" s="214"/>
      <c r="I13" s="600"/>
      <c r="J13" s="105"/>
      <c r="K13" s="44"/>
      <c r="L13" s="67"/>
      <c r="M13" s="211"/>
      <c r="N13" s="211"/>
      <c r="O13" s="222"/>
      <c r="P13" s="617"/>
      <c r="Q13" s="413"/>
      <c r="R13" s="409"/>
      <c r="S13" s="201"/>
      <c r="T13" s="214"/>
      <c r="U13" s="226"/>
      <c r="V13" s="237">
        <f t="shared" si="7"/>
        <v>0</v>
      </c>
      <c r="W13" s="666"/>
      <c r="X13" s="109"/>
      <c r="Y13" s="274"/>
      <c r="Z13" s="284"/>
      <c r="AA13" s="211"/>
      <c r="AB13" s="211"/>
      <c r="AC13" s="214"/>
      <c r="AD13" s="600"/>
      <c r="AE13" s="54"/>
      <c r="AF13" s="354"/>
      <c r="AG13" s="354"/>
      <c r="AH13" s="211"/>
      <c r="AI13" s="211"/>
      <c r="AJ13" s="214"/>
      <c r="AK13" s="296"/>
      <c r="AL13" s="327"/>
      <c r="AM13" s="327"/>
    </row>
    <row r="14" spans="1:41" ht="17">
      <c r="A14" s="598"/>
      <c r="B14" s="600"/>
      <c r="C14" s="12"/>
      <c r="D14" s="12"/>
      <c r="E14" s="55"/>
      <c r="F14" s="211"/>
      <c r="G14" s="217"/>
      <c r="H14" s="214"/>
      <c r="I14" s="600"/>
      <c r="J14" s="106"/>
      <c r="K14" s="56"/>
      <c r="L14" s="69"/>
      <c r="M14" s="211"/>
      <c r="N14" s="217"/>
      <c r="O14" s="222"/>
      <c r="P14" s="617"/>
      <c r="Q14" s="31"/>
      <c r="R14" s="201"/>
      <c r="S14" s="31"/>
      <c r="T14" s="211"/>
      <c r="U14" s="217"/>
      <c r="V14" s="214"/>
      <c r="W14" s="666"/>
      <c r="X14" s="29"/>
      <c r="Y14" s="30"/>
      <c r="Z14" s="67"/>
      <c r="AA14" s="211"/>
      <c r="AB14" s="217"/>
      <c r="AC14" s="214"/>
      <c r="AD14" s="600"/>
      <c r="AE14" s="12"/>
      <c r="AF14" s="67"/>
      <c r="AG14" s="67"/>
      <c r="AH14" s="211"/>
      <c r="AI14" s="217"/>
      <c r="AJ14" s="214"/>
      <c r="AK14" s="298"/>
      <c r="AL14" s="327"/>
      <c r="AM14" s="327"/>
    </row>
    <row r="15" spans="1:41" ht="17">
      <c r="A15" s="598"/>
      <c r="B15" s="600"/>
      <c r="C15" s="12"/>
      <c r="D15" s="12"/>
      <c r="E15" s="55"/>
      <c r="F15" s="211"/>
      <c r="G15" s="214"/>
      <c r="H15" s="218"/>
      <c r="I15" s="600"/>
      <c r="J15" s="104"/>
      <c r="K15" s="12"/>
      <c r="L15" s="67"/>
      <c r="M15" s="211"/>
      <c r="N15" s="222"/>
      <c r="O15" s="222"/>
      <c r="P15" s="618"/>
      <c r="Q15" s="31"/>
      <c r="R15" s="201"/>
      <c r="S15" s="31"/>
      <c r="T15" s="211"/>
      <c r="U15" s="214"/>
      <c r="V15" s="218"/>
      <c r="W15" s="668"/>
      <c r="X15" s="29"/>
      <c r="Y15" s="30"/>
      <c r="Z15" s="67"/>
      <c r="AA15" s="211"/>
      <c r="AB15" s="214"/>
      <c r="AC15" s="218"/>
      <c r="AD15" s="600"/>
      <c r="AE15" s="67"/>
      <c r="AF15" s="67"/>
      <c r="AG15" s="67"/>
      <c r="AH15" s="211"/>
      <c r="AI15" s="214"/>
      <c r="AJ15" s="218"/>
      <c r="AK15" s="299"/>
      <c r="AL15" s="327"/>
      <c r="AM15" s="327"/>
    </row>
    <row r="16" spans="1:41" ht="16.899999999999999" customHeight="1">
      <c r="A16" s="645" t="s">
        <v>9</v>
      </c>
      <c r="B16" s="600" t="str">
        <f>'6月菜單'!F13</f>
        <v>滷福州丸*1</v>
      </c>
      <c r="C16" s="96" t="s">
        <v>331</v>
      </c>
      <c r="D16" s="206">
        <v>30</v>
      </c>
      <c r="E16" s="110" t="s">
        <v>308</v>
      </c>
      <c r="F16" s="245"/>
      <c r="G16" s="214">
        <f>D16/60</f>
        <v>0.5</v>
      </c>
      <c r="H16" s="237"/>
      <c r="I16" s="678" t="str">
        <f>'6月菜單'!F14</f>
        <v>蒸蛋</v>
      </c>
      <c r="J16" s="82" t="s">
        <v>307</v>
      </c>
      <c r="K16" s="206">
        <f>L16/690*1000</f>
        <v>59.420289855072468</v>
      </c>
      <c r="L16" s="86">
        <v>41</v>
      </c>
      <c r="M16" s="211"/>
      <c r="N16" s="222">
        <f>K16/55</f>
        <v>1.080368906455863</v>
      </c>
      <c r="O16" s="318"/>
      <c r="P16" s="600">
        <f>'6月菜單'!F15</f>
        <v>0</v>
      </c>
      <c r="Q16" s="135"/>
      <c r="R16" s="206"/>
      <c r="S16" s="67"/>
      <c r="T16" s="219"/>
      <c r="U16" s="214"/>
      <c r="V16" s="237"/>
      <c r="W16" s="600" t="str">
        <f>'6月菜單'!F16</f>
        <v>蔥燒豆腐</v>
      </c>
      <c r="X16" s="53" t="s">
        <v>350</v>
      </c>
      <c r="Y16" s="295">
        <f t="shared" ref="Y16:Y19" si="9">Z16/600*1000</f>
        <v>66.666666666666671</v>
      </c>
      <c r="Z16" s="84">
        <v>40</v>
      </c>
      <c r="AA16" s="219"/>
      <c r="AB16" s="214">
        <f>Y16/80</f>
        <v>0.83333333333333337</v>
      </c>
      <c r="AC16" s="214"/>
      <c r="AD16" s="616" t="str">
        <f>'6月菜單'!F17</f>
        <v>豆皮高麗菜</v>
      </c>
      <c r="AE16" s="82" t="s">
        <v>361</v>
      </c>
      <c r="AF16" s="295">
        <f t="shared" ref="AF16:AF18" si="10">AG16/600*1000</f>
        <v>10</v>
      </c>
      <c r="AG16" s="86">
        <v>6</v>
      </c>
      <c r="AH16" s="219"/>
      <c r="AI16" s="214">
        <f>AF16/15</f>
        <v>0.66666666666666663</v>
      </c>
      <c r="AJ16" s="237"/>
      <c r="AL16" s="327"/>
    </row>
    <row r="17" spans="1:36" ht="17">
      <c r="A17" s="598"/>
      <c r="B17" s="600"/>
      <c r="C17" s="515" t="s">
        <v>448</v>
      </c>
      <c r="D17" s="206">
        <f t="shared" ref="D17:D20" si="11">E17/690*1000</f>
        <v>21.739130434782609</v>
      </c>
      <c r="E17" s="543">
        <v>15</v>
      </c>
      <c r="F17" s="219"/>
      <c r="G17" s="214"/>
      <c r="H17" s="237">
        <f t="shared" ref="H17:H20" si="12">D17/100</f>
        <v>0.21739130434782608</v>
      </c>
      <c r="I17" s="678"/>
      <c r="J17" s="82" t="s">
        <v>334</v>
      </c>
      <c r="K17" s="206" t="s">
        <v>299</v>
      </c>
      <c r="L17" s="86" t="s">
        <v>335</v>
      </c>
      <c r="M17" s="211"/>
      <c r="N17" s="222"/>
      <c r="O17" s="318"/>
      <c r="P17" s="600"/>
      <c r="Q17" s="54"/>
      <c r="R17" s="206"/>
      <c r="S17" s="67"/>
      <c r="T17" s="219"/>
      <c r="U17" s="214"/>
      <c r="V17" s="237"/>
      <c r="W17" s="600"/>
      <c r="X17" s="53" t="s">
        <v>351</v>
      </c>
      <c r="Y17" s="295">
        <f t="shared" si="9"/>
        <v>10</v>
      </c>
      <c r="Z17" s="84">
        <v>6</v>
      </c>
      <c r="AA17" s="245"/>
      <c r="AB17" s="214">
        <f>Y17/35</f>
        <v>0.2857142857142857</v>
      </c>
      <c r="AC17" s="237"/>
      <c r="AD17" s="617"/>
      <c r="AE17" s="82" t="s">
        <v>362</v>
      </c>
      <c r="AF17" s="295">
        <f t="shared" si="10"/>
        <v>63.333333333333336</v>
      </c>
      <c r="AG17" s="86">
        <v>38</v>
      </c>
      <c r="AH17" s="219"/>
      <c r="AI17" s="214"/>
      <c r="AJ17" s="214">
        <f>AG17/35</f>
        <v>1.0857142857142856</v>
      </c>
    </row>
    <row r="18" spans="1:36" ht="17">
      <c r="A18" s="598"/>
      <c r="B18" s="600"/>
      <c r="C18" s="515" t="s">
        <v>449</v>
      </c>
      <c r="D18" s="206">
        <f t="shared" si="11"/>
        <v>0.86956521739130432</v>
      </c>
      <c r="E18" s="543">
        <v>0.6</v>
      </c>
      <c r="F18" s="219"/>
      <c r="G18" s="219"/>
      <c r="H18" s="237">
        <f t="shared" si="12"/>
        <v>8.6956521739130436E-3</v>
      </c>
      <c r="I18" s="678"/>
      <c r="J18" s="82"/>
      <c r="K18" s="206"/>
      <c r="L18" s="86"/>
      <c r="M18" s="211"/>
      <c r="N18" s="211"/>
      <c r="O18" s="318">
        <f>K18/100</f>
        <v>0</v>
      </c>
      <c r="P18" s="600"/>
      <c r="Q18" s="137"/>
      <c r="R18" s="206"/>
      <c r="S18" s="29"/>
      <c r="T18" s="219"/>
      <c r="U18" s="219"/>
      <c r="V18" s="237">
        <f t="shared" ref="V18:V20" si="13">R18/100</f>
        <v>0</v>
      </c>
      <c r="W18" s="600"/>
      <c r="X18" s="53" t="s">
        <v>352</v>
      </c>
      <c r="Y18" s="295">
        <f t="shared" si="9"/>
        <v>5</v>
      </c>
      <c r="Z18" s="84">
        <v>3</v>
      </c>
      <c r="AA18" s="219"/>
      <c r="AB18" s="219"/>
      <c r="AC18" s="214">
        <f>Z18/35</f>
        <v>8.5714285714285715E-2</v>
      </c>
      <c r="AD18" s="663"/>
      <c r="AE18" s="82" t="s">
        <v>352</v>
      </c>
      <c r="AF18" s="295">
        <f t="shared" si="10"/>
        <v>3.3333333333333335</v>
      </c>
      <c r="AG18" s="86">
        <v>2</v>
      </c>
      <c r="AH18" s="219"/>
      <c r="AI18" s="214"/>
      <c r="AJ18" s="214">
        <f>AG18/35</f>
        <v>5.7142857142857141E-2</v>
      </c>
    </row>
    <row r="19" spans="1:36" ht="17">
      <c r="A19" s="598"/>
      <c r="B19" s="600"/>
      <c r="C19" s="518" t="s">
        <v>450</v>
      </c>
      <c r="D19" s="206">
        <f t="shared" si="11"/>
        <v>4.3478260869565215</v>
      </c>
      <c r="E19" s="544">
        <v>3</v>
      </c>
      <c r="F19" s="219"/>
      <c r="G19" s="220"/>
      <c r="H19" s="237">
        <f t="shared" si="12"/>
        <v>4.3478260869565216E-2</v>
      </c>
      <c r="I19" s="678"/>
      <c r="J19" s="82"/>
      <c r="K19" s="93"/>
      <c r="L19" s="84"/>
      <c r="M19" s="211"/>
      <c r="N19" s="342"/>
      <c r="O19" s="318"/>
      <c r="P19" s="600"/>
      <c r="Q19" s="12"/>
      <c r="R19" s="44"/>
      <c r="S19" s="29"/>
      <c r="T19" s="219"/>
      <c r="U19" s="220"/>
      <c r="V19" s="237">
        <f t="shared" si="13"/>
        <v>0</v>
      </c>
      <c r="W19" s="600"/>
      <c r="X19" s="53" t="s">
        <v>353</v>
      </c>
      <c r="Y19" s="295">
        <f t="shared" si="9"/>
        <v>3.3333333333333335</v>
      </c>
      <c r="Z19" s="84">
        <v>2</v>
      </c>
      <c r="AA19" s="219"/>
      <c r="AB19" s="220"/>
      <c r="AC19" s="214">
        <f>Z19/35</f>
        <v>5.7142857142857141E-2</v>
      </c>
      <c r="AD19" s="663"/>
      <c r="AE19" s="87"/>
      <c r="AF19" s="86"/>
      <c r="AG19" s="86"/>
      <c r="AH19" s="219"/>
      <c r="AI19" s="220"/>
      <c r="AJ19" s="237"/>
    </row>
    <row r="20" spans="1:36" ht="17">
      <c r="A20" s="598"/>
      <c r="B20" s="600"/>
      <c r="C20" s="413" t="s">
        <v>451</v>
      </c>
      <c r="D20" s="206">
        <f t="shared" si="11"/>
        <v>2.8985507246376812</v>
      </c>
      <c r="E20" s="63">
        <v>2</v>
      </c>
      <c r="F20" s="211"/>
      <c r="G20" s="212"/>
      <c r="H20" s="237">
        <f t="shared" si="12"/>
        <v>2.8985507246376812E-2</v>
      </c>
      <c r="I20" s="678"/>
      <c r="J20" s="338"/>
      <c r="K20" s="85"/>
      <c r="L20" s="92"/>
      <c r="M20" s="211"/>
      <c r="N20" s="212"/>
      <c r="O20" s="318"/>
      <c r="P20" s="669"/>
      <c r="Q20" s="12"/>
      <c r="R20" s="44"/>
      <c r="S20" s="9"/>
      <c r="T20" s="211"/>
      <c r="U20" s="212"/>
      <c r="V20" s="237">
        <f t="shared" si="13"/>
        <v>0</v>
      </c>
      <c r="W20" s="600"/>
      <c r="X20" s="118"/>
      <c r="Y20" s="206"/>
      <c r="Z20" s="9"/>
      <c r="AA20" s="211"/>
      <c r="AB20" s="214">
        <f>Y20/35</f>
        <v>0</v>
      </c>
      <c r="AC20" s="237"/>
      <c r="AD20" s="663"/>
      <c r="AE20" s="18"/>
      <c r="AF20" s="67"/>
      <c r="AG20" s="12"/>
      <c r="AH20" s="211"/>
      <c r="AI20" s="212"/>
      <c r="AJ20" s="237"/>
    </row>
    <row r="21" spans="1:36" ht="17">
      <c r="A21" s="598"/>
      <c r="B21" s="600"/>
      <c r="C21" s="413" t="s">
        <v>453</v>
      </c>
      <c r="D21" s="12" t="s">
        <v>454</v>
      </c>
      <c r="E21" s="63" t="s">
        <v>455</v>
      </c>
      <c r="F21" s="221"/>
      <c r="G21" s="211"/>
      <c r="H21" s="237"/>
      <c r="I21" s="678"/>
      <c r="J21" s="107"/>
      <c r="K21" s="9"/>
      <c r="L21" s="44"/>
      <c r="M21" s="221"/>
      <c r="N21" s="211"/>
      <c r="O21" s="318"/>
      <c r="P21" s="600"/>
      <c r="Q21" s="12"/>
      <c r="R21" s="12"/>
      <c r="S21" s="67"/>
      <c r="T21" s="221"/>
      <c r="U21" s="211"/>
      <c r="V21" s="237"/>
      <c r="W21" s="600"/>
      <c r="X21" s="54"/>
      <c r="Y21" s="12"/>
      <c r="Z21" s="67"/>
      <c r="AA21" s="221"/>
      <c r="AB21" s="211"/>
      <c r="AC21" s="237"/>
      <c r="AD21" s="664"/>
      <c r="AE21" s="12"/>
      <c r="AF21" s="12"/>
      <c r="AG21" s="67"/>
      <c r="AH21" s="221"/>
      <c r="AI21" s="211"/>
      <c r="AJ21" s="237"/>
    </row>
    <row r="22" spans="1:36" ht="16.899999999999999" customHeight="1">
      <c r="A22" s="645" t="s">
        <v>26</v>
      </c>
      <c r="B22" s="600" t="s">
        <v>28</v>
      </c>
      <c r="C22" s="73" t="s">
        <v>332</v>
      </c>
      <c r="D22" s="206">
        <f>E22/690*1000</f>
        <v>72.463768115942031</v>
      </c>
      <c r="E22" s="86">
        <v>50</v>
      </c>
      <c r="F22" s="212"/>
      <c r="G22" s="212"/>
      <c r="H22" s="237">
        <f t="shared" ref="H22" si="14">D22/100</f>
        <v>0.72463768115942029</v>
      </c>
      <c r="I22" s="600" t="s">
        <v>28</v>
      </c>
      <c r="J22" s="73" t="s">
        <v>117</v>
      </c>
      <c r="K22" s="206">
        <f>L22/690*1000</f>
        <v>72.463768115942031</v>
      </c>
      <c r="L22" s="86">
        <v>50</v>
      </c>
      <c r="M22" s="212"/>
      <c r="N22" s="212"/>
      <c r="O22" s="318">
        <f t="shared" ref="O22" si="15">K22/100</f>
        <v>0.72463768115942029</v>
      </c>
      <c r="P22" s="600" t="s">
        <v>28</v>
      </c>
      <c r="Q22" s="117" t="s">
        <v>338</v>
      </c>
      <c r="R22" s="295">
        <f t="shared" ref="R22" si="16">S22/600*1000</f>
        <v>73.333333333333329</v>
      </c>
      <c r="S22" s="84">
        <v>44</v>
      </c>
      <c r="T22" s="212"/>
      <c r="U22" s="212"/>
      <c r="V22" s="318"/>
      <c r="W22" s="600" t="s">
        <v>28</v>
      </c>
      <c r="X22" s="73" t="s">
        <v>182</v>
      </c>
      <c r="Y22" s="295">
        <f t="shared" ref="Y22" si="17">Z22/600*1000</f>
        <v>73.333333333333329</v>
      </c>
      <c r="Z22" s="86">
        <v>44</v>
      </c>
      <c r="AA22" s="212"/>
      <c r="AB22" s="212"/>
      <c r="AC22" s="237">
        <f t="shared" ref="AC22" si="18">Y22/100</f>
        <v>0.73333333333333328</v>
      </c>
      <c r="AD22" s="600" t="s">
        <v>28</v>
      </c>
      <c r="AE22" s="74" t="s">
        <v>32</v>
      </c>
      <c r="AF22" s="295">
        <f t="shared" ref="AF22" si="19">AG22/600*1000</f>
        <v>73.333333333333329</v>
      </c>
      <c r="AG22" s="12">
        <v>44</v>
      </c>
      <c r="AH22" s="212"/>
      <c r="AI22" s="212"/>
      <c r="AJ22" s="237">
        <f t="shared" ref="AJ22" si="20">AF22/100</f>
        <v>0.73333333333333328</v>
      </c>
    </row>
    <row r="23" spans="1:36" ht="17">
      <c r="A23" s="598"/>
      <c r="B23" s="600"/>
      <c r="C23" s="316"/>
      <c r="D23" s="317"/>
      <c r="E23" s="313"/>
      <c r="F23" s="212"/>
      <c r="G23" s="212"/>
      <c r="H23" s="237"/>
      <c r="I23" s="600"/>
      <c r="J23" s="137"/>
      <c r="K23" s="67"/>
      <c r="L23" s="61"/>
      <c r="M23" s="212"/>
      <c r="N23" s="212"/>
      <c r="O23" s="318"/>
      <c r="P23" s="600"/>
      <c r="Q23" s="117"/>
      <c r="R23" s="43"/>
      <c r="S23" s="43"/>
      <c r="T23" s="212"/>
      <c r="U23" s="212"/>
      <c r="V23" s="318"/>
      <c r="W23" s="600"/>
      <c r="X23" s="137"/>
      <c r="Y23" s="57"/>
      <c r="Z23" s="61"/>
      <c r="AA23" s="212"/>
      <c r="AB23" s="212"/>
      <c r="AC23" s="237"/>
      <c r="AD23" s="600"/>
      <c r="AE23" s="18"/>
      <c r="AF23" s="44"/>
      <c r="AG23" s="31"/>
      <c r="AH23" s="212"/>
      <c r="AI23" s="212"/>
      <c r="AJ23" s="237"/>
    </row>
    <row r="24" spans="1:36" ht="17">
      <c r="A24" s="598"/>
      <c r="B24" s="634"/>
      <c r="C24" s="116"/>
      <c r="D24" s="206"/>
      <c r="E24" s="12"/>
      <c r="F24" s="264"/>
      <c r="G24" s="214">
        <f>D24/55</f>
        <v>0</v>
      </c>
      <c r="H24" s="237"/>
      <c r="I24" s="600"/>
      <c r="J24" s="290"/>
      <c r="K24" s="291"/>
      <c r="L24" s="292"/>
      <c r="M24" s="222"/>
      <c r="N24" s="221"/>
      <c r="O24" s="221"/>
      <c r="P24" s="600"/>
      <c r="Q24" s="340"/>
      <c r="R24" s="292"/>
      <c r="S24" s="291"/>
      <c r="T24" s="222"/>
      <c r="U24" s="221"/>
      <c r="V24" s="221"/>
      <c r="W24" s="600"/>
      <c r="X24" s="18"/>
      <c r="Y24" s="44"/>
      <c r="Z24" s="9"/>
      <c r="AA24" s="222"/>
      <c r="AB24" s="223"/>
      <c r="AC24" s="221"/>
      <c r="AD24" s="600"/>
      <c r="AE24" s="18"/>
      <c r="AF24" s="9"/>
      <c r="AG24" s="44"/>
      <c r="AH24" s="222"/>
      <c r="AI24" s="223"/>
      <c r="AJ24" s="221"/>
    </row>
    <row r="25" spans="1:36" ht="16.899999999999999" customHeight="1">
      <c r="A25" s="670" t="s">
        <v>10</v>
      </c>
      <c r="B25" s="646" t="str">
        <f>'6月菜單'!H13</f>
        <v>玉米濃湯</v>
      </c>
      <c r="C25" s="113" t="s">
        <v>75</v>
      </c>
      <c r="D25" s="206">
        <f t="shared" ref="D25:D29" si="21">E25/690*1000</f>
        <v>10.144927536231883</v>
      </c>
      <c r="E25" s="114">
        <v>7</v>
      </c>
      <c r="F25" s="265"/>
      <c r="G25" s="214">
        <f>D25/55</f>
        <v>0.18445322793148877</v>
      </c>
      <c r="H25" s="237"/>
      <c r="I25" s="674" t="str">
        <f>'6月菜單'!H14</f>
        <v>榨菜肉絲湯</v>
      </c>
      <c r="J25" s="112" t="s">
        <v>336</v>
      </c>
      <c r="K25" s="206">
        <f>L25/690*1000</f>
        <v>14.492753623188406</v>
      </c>
      <c r="L25" s="101">
        <v>10</v>
      </c>
      <c r="M25" s="224"/>
      <c r="N25" s="222"/>
      <c r="O25" s="318">
        <f t="shared" ref="O25" si="22">K25/100</f>
        <v>0.14492753623188406</v>
      </c>
      <c r="P25" s="616" t="str">
        <f>'6月菜單'!H15</f>
        <v>柴魚鍋燒湯</v>
      </c>
      <c r="Q25" s="54" t="s">
        <v>296</v>
      </c>
      <c r="R25" s="295">
        <f t="shared" ref="R25:R28" si="23">S25/600*1000</f>
        <v>20</v>
      </c>
      <c r="S25" s="401">
        <v>12</v>
      </c>
      <c r="T25" s="253"/>
      <c r="U25" s="224"/>
      <c r="V25" s="237">
        <f>R25/100</f>
        <v>0.2</v>
      </c>
      <c r="W25" s="673" t="str">
        <f>'6月菜單'!H16</f>
        <v>味噌海芽湯</v>
      </c>
      <c r="X25" s="52" t="s">
        <v>354</v>
      </c>
      <c r="Y25" s="206">
        <f>Z25/690*1000</f>
        <v>0.86956521739130432</v>
      </c>
      <c r="Z25" s="114">
        <v>0.6</v>
      </c>
      <c r="AA25" s="224"/>
      <c r="AB25" s="214"/>
      <c r="AC25" s="237"/>
      <c r="AD25" s="669" t="str">
        <f>'6月菜單'!H17</f>
        <v>冬瓜海帶湯</v>
      </c>
      <c r="AE25" s="100" t="s">
        <v>363</v>
      </c>
      <c r="AF25" s="295">
        <f t="shared" ref="AF25:AF27" si="24">AG25/600*1000</f>
        <v>6.666666666666667</v>
      </c>
      <c r="AG25" s="84">
        <v>4</v>
      </c>
      <c r="AH25" s="214"/>
      <c r="AI25" s="224"/>
      <c r="AJ25" s="237">
        <f t="shared" ref="AJ25:AJ26" si="25">AF25/100</f>
        <v>6.6666666666666666E-2</v>
      </c>
    </row>
    <row r="26" spans="1:36" ht="17">
      <c r="A26" s="671"/>
      <c r="B26" s="647"/>
      <c r="C26" s="115" t="s">
        <v>163</v>
      </c>
      <c r="D26" s="206">
        <f t="shared" si="21"/>
        <v>14.492753623188406</v>
      </c>
      <c r="E26" s="84">
        <v>10</v>
      </c>
      <c r="F26" s="214">
        <f>D26/85</f>
        <v>0.17050298380221654</v>
      </c>
      <c r="G26" s="214"/>
      <c r="H26" s="237"/>
      <c r="I26" s="674"/>
      <c r="J26" s="112" t="s">
        <v>314</v>
      </c>
      <c r="K26" s="206">
        <f t="shared" ref="K26:K27" si="26">L26/690*1000</f>
        <v>8.695652173913043</v>
      </c>
      <c r="L26" s="102">
        <v>6</v>
      </c>
      <c r="M26" s="253"/>
      <c r="N26" s="222">
        <f>K26/55</f>
        <v>0.15810276679841898</v>
      </c>
      <c r="O26" s="318"/>
      <c r="P26" s="617"/>
      <c r="Q26" s="54" t="s">
        <v>339</v>
      </c>
      <c r="R26" s="295">
        <f t="shared" si="23"/>
        <v>6.666666666666667</v>
      </c>
      <c r="S26" s="401">
        <v>4</v>
      </c>
      <c r="T26" s="211"/>
      <c r="U26" s="222"/>
      <c r="V26" s="237">
        <f>R26/100</f>
        <v>6.6666666666666666E-2</v>
      </c>
      <c r="W26" s="663"/>
      <c r="X26" s="52" t="s">
        <v>355</v>
      </c>
      <c r="Y26" s="295">
        <f t="shared" ref="Y26" si="27">Z26/600*1000</f>
        <v>11.666666666666668</v>
      </c>
      <c r="Z26" s="84">
        <v>7</v>
      </c>
      <c r="AA26" s="245"/>
      <c r="AB26" s="211"/>
      <c r="AC26" s="237">
        <f t="shared" ref="AC26" si="28">Y26/100</f>
        <v>0.11666666666666668</v>
      </c>
      <c r="AD26" s="669"/>
      <c r="AE26" s="53" t="s">
        <v>364</v>
      </c>
      <c r="AF26" s="295">
        <f t="shared" si="24"/>
        <v>30</v>
      </c>
      <c r="AG26" s="84">
        <v>18</v>
      </c>
      <c r="AH26" s="214"/>
      <c r="AI26" s="211"/>
      <c r="AJ26" s="237">
        <f t="shared" si="25"/>
        <v>0.3</v>
      </c>
    </row>
    <row r="27" spans="1:36" ht="17">
      <c r="A27" s="671"/>
      <c r="B27" s="647"/>
      <c r="C27" s="112" t="s">
        <v>164</v>
      </c>
      <c r="D27" s="206">
        <f t="shared" si="21"/>
        <v>14.492753623188406</v>
      </c>
      <c r="E27" s="101">
        <v>10</v>
      </c>
      <c r="F27" s="214">
        <f>D27/90</f>
        <v>0.1610305958132045</v>
      </c>
      <c r="G27" s="214"/>
      <c r="H27" s="237"/>
      <c r="I27" s="674"/>
      <c r="J27" s="363" t="s">
        <v>337</v>
      </c>
      <c r="K27" s="206">
        <f t="shared" si="26"/>
        <v>4.3478260869565215</v>
      </c>
      <c r="L27" s="102">
        <v>3</v>
      </c>
      <c r="M27" s="214">
        <f>K27/15</f>
        <v>0.28985507246376813</v>
      </c>
      <c r="N27" s="222"/>
      <c r="O27" s="318">
        <f t="shared" ref="O27:O29" si="29">K27/100</f>
        <v>4.3478260869565216E-2</v>
      </c>
      <c r="P27" s="617"/>
      <c r="Q27" s="487" t="s">
        <v>340</v>
      </c>
      <c r="R27" s="295">
        <f t="shared" si="23"/>
        <v>10</v>
      </c>
      <c r="S27" s="401">
        <v>6</v>
      </c>
      <c r="T27" s="214">
        <f>R27/85</f>
        <v>0.11764705882352941</v>
      </c>
      <c r="U27" s="222"/>
      <c r="V27" s="318"/>
      <c r="W27" s="663"/>
      <c r="X27" s="52" t="s">
        <v>356</v>
      </c>
      <c r="Y27" s="206" t="s">
        <v>113</v>
      </c>
      <c r="Z27" s="84" t="s">
        <v>357</v>
      </c>
      <c r="AA27" s="245"/>
      <c r="AB27" s="214"/>
      <c r="AC27" s="237"/>
      <c r="AD27" s="669"/>
      <c r="AE27" s="53" t="s">
        <v>365</v>
      </c>
      <c r="AF27" s="295">
        <f t="shared" si="24"/>
        <v>5</v>
      </c>
      <c r="AG27" s="84">
        <v>3</v>
      </c>
      <c r="AH27" s="212"/>
      <c r="AI27" s="214">
        <f>AF27/35</f>
        <v>0.14285714285714285</v>
      </c>
      <c r="AJ27" s="318"/>
    </row>
    <row r="28" spans="1:36" ht="17">
      <c r="A28" s="671"/>
      <c r="B28" s="647"/>
      <c r="C28" s="112" t="s">
        <v>165</v>
      </c>
      <c r="D28" s="206">
        <f t="shared" si="21"/>
        <v>7.2463768115942031</v>
      </c>
      <c r="E28" s="147">
        <v>5</v>
      </c>
      <c r="F28" s="267"/>
      <c r="G28" s="214"/>
      <c r="H28" s="237">
        <f t="shared" ref="H28:H29" si="30">D28/100</f>
        <v>7.2463768115942032E-2</v>
      </c>
      <c r="I28" s="674"/>
      <c r="J28" s="116"/>
      <c r="K28" s="206"/>
      <c r="L28" s="9"/>
      <c r="M28" s="253"/>
      <c r="N28" s="405"/>
      <c r="O28" s="318">
        <f t="shared" si="29"/>
        <v>0</v>
      </c>
      <c r="P28" s="617"/>
      <c r="Q28" s="54" t="s">
        <v>341</v>
      </c>
      <c r="R28" s="295">
        <f t="shared" si="23"/>
        <v>8.3333333333333339</v>
      </c>
      <c r="S28" s="401">
        <v>5</v>
      </c>
      <c r="T28" s="222"/>
      <c r="U28" s="214">
        <f>R28/55</f>
        <v>0.15151515151515152</v>
      </c>
      <c r="V28" s="318"/>
      <c r="W28" s="663"/>
      <c r="X28" s="338"/>
      <c r="Y28" s="206"/>
      <c r="Z28" s="84"/>
      <c r="AA28" s="245"/>
      <c r="AB28" s="214"/>
      <c r="AC28" s="237"/>
      <c r="AD28" s="669"/>
      <c r="AE28" s="54" t="s">
        <v>421</v>
      </c>
      <c r="AF28" s="67" t="s">
        <v>348</v>
      </c>
      <c r="AG28" s="67" t="s">
        <v>358</v>
      </c>
      <c r="AH28" s="214"/>
      <c r="AI28" s="225"/>
      <c r="AJ28" s="237"/>
    </row>
    <row r="29" spans="1:36" ht="17">
      <c r="A29" s="672"/>
      <c r="B29" s="648"/>
      <c r="C29" s="54" t="s">
        <v>65</v>
      </c>
      <c r="D29" s="206">
        <f t="shared" si="21"/>
        <v>7.2463768115942031</v>
      </c>
      <c r="E29" s="416">
        <v>5</v>
      </c>
      <c r="F29" s="267"/>
      <c r="G29" s="211"/>
      <c r="H29" s="237">
        <f t="shared" si="30"/>
        <v>7.2463768115942032E-2</v>
      </c>
      <c r="I29" s="674"/>
      <c r="J29" s="290" t="s">
        <v>44</v>
      </c>
      <c r="K29" s="291"/>
      <c r="L29" s="292">
        <v>0.6</v>
      </c>
      <c r="M29" s="222"/>
      <c r="N29" s="211"/>
      <c r="O29" s="318">
        <f t="shared" si="29"/>
        <v>0</v>
      </c>
      <c r="P29" s="618"/>
      <c r="Q29" s="75" t="s">
        <v>342</v>
      </c>
      <c r="R29" s="307" t="s">
        <v>299</v>
      </c>
      <c r="S29" s="401" t="s">
        <v>320</v>
      </c>
      <c r="T29" s="222"/>
      <c r="U29" s="211"/>
      <c r="V29" s="318"/>
      <c r="W29" s="664"/>
      <c r="X29" s="290" t="s">
        <v>44</v>
      </c>
      <c r="Y29" s="291"/>
      <c r="Z29" s="292">
        <v>0.6</v>
      </c>
      <c r="AA29" s="214"/>
      <c r="AB29" s="211"/>
      <c r="AC29" s="237"/>
      <c r="AD29" s="600"/>
      <c r="AE29" s="290" t="s">
        <v>44</v>
      </c>
      <c r="AF29" s="291"/>
      <c r="AG29" s="292">
        <v>0.8</v>
      </c>
      <c r="AH29" s="214"/>
      <c r="AI29" s="211"/>
      <c r="AJ29" s="237"/>
    </row>
    <row r="30" spans="1:36" ht="17">
      <c r="A30" s="597" t="s">
        <v>2</v>
      </c>
      <c r="B30" s="598"/>
      <c r="C30" s="290" t="s">
        <v>44</v>
      </c>
      <c r="D30" s="291"/>
      <c r="E30" s="292">
        <v>0.6</v>
      </c>
      <c r="F30" s="214"/>
      <c r="G30" s="226"/>
      <c r="H30" s="226"/>
      <c r="I30" s="67" t="s">
        <v>2</v>
      </c>
      <c r="J30" s="364"/>
      <c r="K30" s="269"/>
      <c r="L30" s="355"/>
      <c r="M30" s="222"/>
      <c r="N30" s="226"/>
      <c r="O30" s="226"/>
      <c r="P30" s="67"/>
      <c r="Q30" s="54"/>
      <c r="R30" s="307"/>
      <c r="S30" s="401"/>
      <c r="T30" s="222"/>
      <c r="U30" s="226"/>
      <c r="V30" s="226"/>
      <c r="W30" s="67" t="s">
        <v>2</v>
      </c>
      <c r="X30" s="12"/>
      <c r="Y30" s="12"/>
      <c r="Z30" s="67"/>
      <c r="AA30" s="214"/>
      <c r="AB30" s="226"/>
      <c r="AC30" s="226"/>
      <c r="AD30" s="67" t="s">
        <v>2</v>
      </c>
      <c r="AE30" s="12"/>
      <c r="AF30" s="12"/>
      <c r="AG30" s="67"/>
      <c r="AH30" s="214"/>
      <c r="AI30" s="226"/>
      <c r="AJ30" s="226"/>
    </row>
    <row r="31" spans="1:36" ht="17">
      <c r="A31" s="597" t="s">
        <v>11</v>
      </c>
      <c r="B31" s="598"/>
      <c r="C31" s="67"/>
      <c r="D31" s="12"/>
      <c r="E31" s="67"/>
      <c r="F31" s="227"/>
      <c r="G31" s="227"/>
      <c r="H31" s="238"/>
      <c r="I31" s="67" t="s">
        <v>11</v>
      </c>
      <c r="J31" s="67"/>
      <c r="K31" s="12"/>
      <c r="L31" s="67"/>
      <c r="M31" s="227"/>
      <c r="N31" s="227"/>
      <c r="O31" s="238"/>
      <c r="P31" s="67" t="s">
        <v>11</v>
      </c>
      <c r="Q31" s="362" t="s">
        <v>36</v>
      </c>
      <c r="R31" s="362"/>
      <c r="S31" s="359" t="s">
        <v>472</v>
      </c>
      <c r="T31" s="227"/>
      <c r="U31" s="227"/>
      <c r="V31" s="238"/>
      <c r="W31" s="67" t="s">
        <v>11</v>
      </c>
      <c r="X31" s="12"/>
      <c r="Y31" s="12"/>
      <c r="Z31" s="67"/>
      <c r="AA31" s="227"/>
      <c r="AB31" s="227"/>
      <c r="AC31" s="238"/>
      <c r="AD31" s="67" t="s">
        <v>11</v>
      </c>
      <c r="AE31" s="67"/>
      <c r="AF31" s="12"/>
      <c r="AG31" s="67"/>
      <c r="AH31" s="227"/>
      <c r="AI31" s="227"/>
      <c r="AJ31" s="238"/>
    </row>
    <row r="32" spans="1:36" ht="16.899999999999999" customHeight="1">
      <c r="A32" s="639" t="s">
        <v>12</v>
      </c>
      <c r="B32" s="642" t="s">
        <v>13</v>
      </c>
      <c r="C32" s="642"/>
      <c r="D32" s="13">
        <v>0</v>
      </c>
      <c r="E32" s="24">
        <f>D32*45</f>
        <v>0</v>
      </c>
      <c r="F32" s="227"/>
      <c r="G32" s="227"/>
      <c r="H32" s="227"/>
      <c r="I32" s="642" t="s">
        <v>13</v>
      </c>
      <c r="J32" s="642"/>
      <c r="K32" s="13">
        <v>3</v>
      </c>
      <c r="L32" s="24">
        <f>K32*45</f>
        <v>135</v>
      </c>
      <c r="M32" s="227"/>
      <c r="N32" s="227"/>
      <c r="O32" s="227"/>
      <c r="P32" s="642" t="s">
        <v>13</v>
      </c>
      <c r="Q32" s="642"/>
      <c r="R32" s="13">
        <v>3</v>
      </c>
      <c r="S32" s="24">
        <f>R32*45</f>
        <v>135</v>
      </c>
      <c r="T32" s="227"/>
      <c r="U32" s="227"/>
      <c r="V32" s="227"/>
      <c r="W32" s="642" t="s">
        <v>13</v>
      </c>
      <c r="X32" s="642"/>
      <c r="Y32" s="13">
        <v>3</v>
      </c>
      <c r="Z32" s="24">
        <f>Y32*45</f>
        <v>135</v>
      </c>
      <c r="AA32" s="227"/>
      <c r="AB32" s="227"/>
      <c r="AC32" s="227"/>
      <c r="AD32" s="642" t="s">
        <v>13</v>
      </c>
      <c r="AE32" s="642"/>
      <c r="AF32" s="13">
        <v>3</v>
      </c>
      <c r="AG32" s="24">
        <f>AF32*45</f>
        <v>135</v>
      </c>
      <c r="AH32" s="227"/>
      <c r="AI32" s="227"/>
      <c r="AJ32" s="227"/>
    </row>
    <row r="33" spans="1:36" ht="16.899999999999999" customHeight="1">
      <c r="A33" s="640"/>
      <c r="B33" s="68" t="s">
        <v>14</v>
      </c>
      <c r="C33" s="68"/>
      <c r="D33" s="235">
        <v>0</v>
      </c>
      <c r="E33" s="25">
        <f>D33*70</f>
        <v>0</v>
      </c>
      <c r="F33" s="228"/>
      <c r="G33" s="228"/>
      <c r="H33" s="228"/>
      <c r="I33" s="642" t="s">
        <v>14</v>
      </c>
      <c r="J33" s="642"/>
      <c r="K33" s="235">
        <f>SUM(M5:M29)</f>
        <v>4.7898550724637685</v>
      </c>
      <c r="L33" s="25">
        <f>K33*70</f>
        <v>335.28985507246381</v>
      </c>
      <c r="M33" s="228"/>
      <c r="N33" s="228"/>
      <c r="O33" s="228"/>
      <c r="P33" s="642" t="s">
        <v>14</v>
      </c>
      <c r="Q33" s="642"/>
      <c r="R33" s="235">
        <f>SUM(T5:T29)</f>
        <v>3.0816993464052285</v>
      </c>
      <c r="S33" s="25">
        <f>R33*70</f>
        <v>215.718954248366</v>
      </c>
      <c r="T33" s="228"/>
      <c r="U33" s="228"/>
      <c r="V33" s="228"/>
      <c r="W33" s="642" t="s">
        <v>14</v>
      </c>
      <c r="X33" s="642"/>
      <c r="Y33" s="235">
        <f>SUM(AA5:AA29)</f>
        <v>5.045454545454545</v>
      </c>
      <c r="Z33" s="25">
        <f>Y33*70</f>
        <v>353.18181818181813</v>
      </c>
      <c r="AA33" s="228"/>
      <c r="AB33" s="228"/>
      <c r="AC33" s="228"/>
      <c r="AD33" s="642" t="s">
        <v>14</v>
      </c>
      <c r="AE33" s="642"/>
      <c r="AF33" s="235">
        <f>SUM(AH5:AH29)</f>
        <v>4.5</v>
      </c>
      <c r="AG33" s="25">
        <f>AF33*70</f>
        <v>315</v>
      </c>
      <c r="AH33" s="228"/>
      <c r="AI33" s="228"/>
      <c r="AJ33" s="228"/>
    </row>
    <row r="34" spans="1:36" ht="17">
      <c r="A34" s="640"/>
      <c r="B34" s="68" t="s">
        <v>15</v>
      </c>
      <c r="C34" s="68"/>
      <c r="D34" s="235">
        <f>SUM(G5:G31)</f>
        <v>2.7962544701675136</v>
      </c>
      <c r="E34" s="25">
        <f>D34*75</f>
        <v>209.71908526256351</v>
      </c>
      <c r="F34" s="229"/>
      <c r="G34" s="229"/>
      <c r="H34" s="229"/>
      <c r="I34" s="642" t="s">
        <v>15</v>
      </c>
      <c r="J34" s="642"/>
      <c r="K34" s="235">
        <f>SUM(N5:N31)</f>
        <v>2.9015151515151514</v>
      </c>
      <c r="L34" s="25">
        <f>K34*75</f>
        <v>217.61363636363635</v>
      </c>
      <c r="M34" s="229"/>
      <c r="N34" s="229"/>
      <c r="O34" s="229"/>
      <c r="P34" s="642" t="s">
        <v>15</v>
      </c>
      <c r="Q34" s="642"/>
      <c r="R34" s="235">
        <f>SUM(U5:U31)</f>
        <v>0.18181818181818182</v>
      </c>
      <c r="S34" s="25">
        <f>R34*75</f>
        <v>13.636363636363637</v>
      </c>
      <c r="T34" s="229"/>
      <c r="U34" s="229"/>
      <c r="V34" s="229"/>
      <c r="W34" s="642" t="s">
        <v>15</v>
      </c>
      <c r="X34" s="642"/>
      <c r="Y34" s="235">
        <f>SUM(AB5:AB31)</f>
        <v>2.8190476190476188</v>
      </c>
      <c r="Z34" s="25">
        <f>Y34*75</f>
        <v>211.42857142857142</v>
      </c>
      <c r="AA34" s="229"/>
      <c r="AB34" s="229"/>
      <c r="AC34" s="229"/>
      <c r="AD34" s="642" t="s">
        <v>15</v>
      </c>
      <c r="AE34" s="642"/>
      <c r="AF34" s="235">
        <f>SUM(AI5:AI31)</f>
        <v>2.5095238095238095</v>
      </c>
      <c r="AG34" s="25">
        <f>AF34*75</f>
        <v>188.21428571428572</v>
      </c>
      <c r="AH34" s="229"/>
      <c r="AI34" s="229"/>
      <c r="AJ34" s="229"/>
    </row>
    <row r="35" spans="1:36" ht="17">
      <c r="A35" s="640"/>
      <c r="B35" s="68" t="s">
        <v>16</v>
      </c>
      <c r="C35" s="68"/>
      <c r="D35" s="235">
        <f>SUM(H5:H29)</f>
        <v>1.4579710144927538</v>
      </c>
      <c r="E35" s="25">
        <f>D35*25</f>
        <v>36.449275362318843</v>
      </c>
      <c r="F35" s="230"/>
      <c r="G35" s="230"/>
      <c r="H35" s="230"/>
      <c r="I35" s="642" t="s">
        <v>16</v>
      </c>
      <c r="J35" s="642"/>
      <c r="K35" s="235">
        <f>SUM(O5:O29)</f>
        <v>1.2463768115942029</v>
      </c>
      <c r="L35" s="25">
        <f>K35*25</f>
        <v>31.159420289855071</v>
      </c>
      <c r="M35" s="230"/>
      <c r="N35" s="230"/>
      <c r="O35" s="230"/>
      <c r="P35" s="642" t="s">
        <v>16</v>
      </c>
      <c r="Q35" s="642"/>
      <c r="R35" s="235">
        <f>SUM(V5:V29)</f>
        <v>0.73333333333333339</v>
      </c>
      <c r="S35" s="25">
        <f>R35*25</f>
        <v>18.333333333333336</v>
      </c>
      <c r="T35" s="230"/>
      <c r="U35" s="230"/>
      <c r="V35" s="230"/>
      <c r="W35" s="642" t="s">
        <v>16</v>
      </c>
      <c r="X35" s="642"/>
      <c r="Y35" s="235">
        <f>SUM(AC5:AC29)</f>
        <v>0.99285714285714288</v>
      </c>
      <c r="Z35" s="25">
        <f>Y35*25</f>
        <v>24.821428571428573</v>
      </c>
      <c r="AA35" s="230"/>
      <c r="AB35" s="230"/>
      <c r="AC35" s="230"/>
      <c r="AD35" s="642" t="s">
        <v>16</v>
      </c>
      <c r="AE35" s="642"/>
      <c r="AF35" s="235">
        <f>SUM(AJ5:AJ29)</f>
        <v>2.8142857142857141</v>
      </c>
      <c r="AG35" s="25">
        <f>AF35*25</f>
        <v>70.357142857142847</v>
      </c>
      <c r="AH35" s="230"/>
      <c r="AI35" s="230"/>
      <c r="AJ35" s="230"/>
    </row>
    <row r="36" spans="1:36" ht="17">
      <c r="A36" s="640"/>
      <c r="B36" s="68" t="s">
        <v>17</v>
      </c>
      <c r="C36" s="68"/>
      <c r="D36" s="14">
        <v>0</v>
      </c>
      <c r="E36" s="26">
        <f>D36*60</f>
        <v>0</v>
      </c>
      <c r="F36" s="230"/>
      <c r="G36" s="230"/>
      <c r="H36" s="230"/>
      <c r="I36" s="642" t="s">
        <v>17</v>
      </c>
      <c r="J36" s="642"/>
      <c r="K36" s="14">
        <v>0</v>
      </c>
      <c r="L36" s="26">
        <f>K36*60</f>
        <v>0</v>
      </c>
      <c r="M36" s="230"/>
      <c r="N36" s="230"/>
      <c r="O36" s="230"/>
      <c r="P36" s="642" t="s">
        <v>17</v>
      </c>
      <c r="Q36" s="642"/>
      <c r="R36" s="14">
        <v>1</v>
      </c>
      <c r="S36" s="26">
        <f>R36*60</f>
        <v>60</v>
      </c>
      <c r="T36" s="230"/>
      <c r="U36" s="230"/>
      <c r="V36" s="230"/>
      <c r="W36" s="642" t="s">
        <v>17</v>
      </c>
      <c r="X36" s="642"/>
      <c r="Y36" s="14">
        <v>0</v>
      </c>
      <c r="Z36" s="26">
        <f>Y36*60</f>
        <v>0</v>
      </c>
      <c r="AA36" s="230"/>
      <c r="AB36" s="230"/>
      <c r="AC36" s="230"/>
      <c r="AD36" s="642" t="s">
        <v>17</v>
      </c>
      <c r="AE36" s="642"/>
      <c r="AF36" s="14">
        <v>0</v>
      </c>
      <c r="AG36" s="26">
        <f>AF36*60</f>
        <v>0</v>
      </c>
      <c r="AH36" s="230"/>
      <c r="AI36" s="230"/>
      <c r="AJ36" s="230"/>
    </row>
    <row r="37" spans="1:36" ht="17">
      <c r="A37" s="641"/>
      <c r="B37" s="19" t="s">
        <v>19</v>
      </c>
      <c r="C37" s="19"/>
      <c r="D37" s="20">
        <v>0</v>
      </c>
      <c r="E37" s="26">
        <f>D37*120</f>
        <v>0</v>
      </c>
      <c r="F37" s="231"/>
      <c r="G37" s="231"/>
      <c r="H37" s="231"/>
      <c r="I37" s="19" t="s">
        <v>19</v>
      </c>
      <c r="J37" s="19"/>
      <c r="K37" s="20">
        <v>0</v>
      </c>
      <c r="L37" s="26">
        <f>K37*120</f>
        <v>0</v>
      </c>
      <c r="M37" s="406"/>
      <c r="N37" s="406"/>
      <c r="O37" s="406"/>
      <c r="P37" s="19" t="s">
        <v>19</v>
      </c>
      <c r="Q37" s="19"/>
      <c r="R37" s="20">
        <v>0</v>
      </c>
      <c r="S37" s="26">
        <f>R37*120</f>
        <v>0</v>
      </c>
      <c r="T37" s="231"/>
      <c r="U37" s="231"/>
      <c r="V37" s="231"/>
      <c r="W37" s="19" t="s">
        <v>20</v>
      </c>
      <c r="X37" s="19"/>
      <c r="Y37" s="20">
        <v>0</v>
      </c>
      <c r="Z37" s="26">
        <f>Y37*120</f>
        <v>0</v>
      </c>
      <c r="AA37" s="231"/>
      <c r="AB37" s="231"/>
      <c r="AC37" s="231"/>
      <c r="AD37" s="19" t="s">
        <v>20</v>
      </c>
      <c r="AE37" s="19"/>
      <c r="AF37" s="20">
        <v>0</v>
      </c>
      <c r="AG37" s="26">
        <f>AF37*120</f>
        <v>0</v>
      </c>
      <c r="AH37" s="231"/>
      <c r="AI37" s="231"/>
      <c r="AJ37" s="231"/>
    </row>
    <row r="38" spans="1:36" s="8" customFormat="1" ht="17">
      <c r="A38" s="15"/>
      <c r="B38" s="642" t="s">
        <v>18</v>
      </c>
      <c r="C38" s="642"/>
      <c r="D38" s="16"/>
      <c r="E38" s="26">
        <f>SUM(E32:E37)</f>
        <v>246.16836062488235</v>
      </c>
      <c r="F38" s="231"/>
      <c r="G38" s="231"/>
      <c r="H38" s="231"/>
      <c r="I38" s="642" t="s">
        <v>18</v>
      </c>
      <c r="J38" s="642"/>
      <c r="K38" s="17"/>
      <c r="L38" s="26">
        <f>SUM(L32:L37)</f>
        <v>719.06291172595525</v>
      </c>
      <c r="M38" s="406"/>
      <c r="N38" s="406"/>
      <c r="O38" s="406"/>
      <c r="P38" s="642" t="s">
        <v>18</v>
      </c>
      <c r="Q38" s="642"/>
      <c r="R38" s="17"/>
      <c r="S38" s="26">
        <f>SUM(S32:S37)</f>
        <v>442.68865121806294</v>
      </c>
      <c r="T38" s="231"/>
      <c r="U38" s="231"/>
      <c r="V38" s="231"/>
      <c r="W38" s="642" t="s">
        <v>18</v>
      </c>
      <c r="X38" s="642"/>
      <c r="Y38" s="17"/>
      <c r="Z38" s="26">
        <f>SUM(Z32:Z37)</f>
        <v>724.43181818181813</v>
      </c>
      <c r="AA38" s="231"/>
      <c r="AB38" s="231"/>
      <c r="AC38" s="231"/>
      <c r="AD38" s="642" t="s">
        <v>18</v>
      </c>
      <c r="AE38" s="642"/>
      <c r="AF38" s="17"/>
      <c r="AG38" s="26">
        <f>SUM(AG32:AG36)</f>
        <v>708.57142857142867</v>
      </c>
      <c r="AH38" s="231"/>
      <c r="AI38" s="231"/>
      <c r="AJ38" s="231"/>
    </row>
    <row r="39" spans="1:36" s="42" customFormat="1" ht="17">
      <c r="A39" s="595" t="s">
        <v>34</v>
      </c>
      <c r="B39" s="595"/>
      <c r="C39" s="595"/>
      <c r="D39" s="595"/>
      <c r="E39" s="595"/>
      <c r="F39" s="595"/>
      <c r="G39" s="595"/>
      <c r="H39" s="595"/>
      <c r="I39" s="596"/>
      <c r="J39" s="596"/>
      <c r="K39" s="596"/>
      <c r="L39" s="596"/>
      <c r="M39" s="596"/>
      <c r="N39" s="596"/>
      <c r="O39" s="596"/>
      <c r="P39" s="596"/>
      <c r="Q39" s="596"/>
      <c r="R39" s="596"/>
      <c r="S39" s="596"/>
      <c r="T39" s="596"/>
      <c r="U39" s="596"/>
      <c r="V39" s="596"/>
      <c r="W39" s="596"/>
      <c r="X39" s="596"/>
      <c r="Y39" s="596"/>
      <c r="Z39" s="596"/>
      <c r="AA39" s="596"/>
      <c r="AB39" s="596"/>
      <c r="AC39" s="596"/>
      <c r="AD39" s="596"/>
      <c r="AE39" s="596"/>
      <c r="AF39" s="596"/>
      <c r="AG39" s="596"/>
      <c r="AH39" s="205"/>
      <c r="AI39" s="205"/>
      <c r="AJ39" s="205"/>
    </row>
    <row r="40" spans="1:36" ht="17">
      <c r="A40" s="584" t="s">
        <v>61</v>
      </c>
      <c r="B40" s="585"/>
      <c r="C40" s="585"/>
      <c r="D40" s="585"/>
      <c r="E40" s="585"/>
      <c r="F40" s="585"/>
      <c r="G40" s="586"/>
      <c r="H40" s="586"/>
      <c r="I40" s="586"/>
      <c r="J40" s="586"/>
      <c r="K40" s="586"/>
      <c r="L40" s="586"/>
      <c r="M40" s="407"/>
      <c r="N40" s="407"/>
      <c r="O40" s="407"/>
      <c r="T40" s="234"/>
      <c r="U40" s="234"/>
      <c r="V40" s="234"/>
      <c r="AA40" s="234"/>
      <c r="AB40" s="234"/>
      <c r="AC40" s="234"/>
      <c r="AH40" s="234"/>
      <c r="AI40" s="234"/>
      <c r="AJ40" s="234"/>
    </row>
    <row r="41" spans="1:36">
      <c r="F41" s="234"/>
      <c r="G41" s="234"/>
      <c r="H41" s="234"/>
      <c r="M41" s="407"/>
      <c r="N41" s="407"/>
      <c r="O41" s="407"/>
      <c r="T41" s="234"/>
      <c r="U41" s="234"/>
      <c r="V41" s="234"/>
      <c r="AA41" s="234"/>
      <c r="AB41" s="234"/>
      <c r="AC41" s="234"/>
      <c r="AH41" s="234"/>
      <c r="AI41" s="234"/>
      <c r="AJ41" s="234"/>
    </row>
    <row r="42" spans="1:36">
      <c r="F42" s="234"/>
      <c r="G42" s="234"/>
      <c r="H42" s="234"/>
      <c r="M42" s="407"/>
      <c r="N42" s="407"/>
      <c r="O42" s="407"/>
      <c r="T42" s="234"/>
      <c r="U42" s="234"/>
      <c r="V42" s="234"/>
      <c r="AA42" s="234"/>
      <c r="AB42" s="234"/>
      <c r="AC42" s="234"/>
      <c r="AH42" s="234"/>
      <c r="AI42" s="234"/>
      <c r="AJ42" s="234"/>
    </row>
  </sheetData>
  <mergeCells count="68">
    <mergeCell ref="A16:A21"/>
    <mergeCell ref="I5:I7"/>
    <mergeCell ref="P5:P15"/>
    <mergeCell ref="B8:B15"/>
    <mergeCell ref="I8:I15"/>
    <mergeCell ref="B5:B7"/>
    <mergeCell ref="A8:A15"/>
    <mergeCell ref="B16:B21"/>
    <mergeCell ref="I16:I21"/>
    <mergeCell ref="A5:A7"/>
    <mergeCell ref="P16:P21"/>
    <mergeCell ref="A1:AG1"/>
    <mergeCell ref="B3:E3"/>
    <mergeCell ref="I3:L3"/>
    <mergeCell ref="P3:S3"/>
    <mergeCell ref="W3:Z3"/>
    <mergeCell ref="AD3:AG3"/>
    <mergeCell ref="A2:B2"/>
    <mergeCell ref="C2:L2"/>
    <mergeCell ref="AD25:AD29"/>
    <mergeCell ref="A22:A24"/>
    <mergeCell ref="W22:W24"/>
    <mergeCell ref="AD22:AD24"/>
    <mergeCell ref="A25:A29"/>
    <mergeCell ref="W25:W29"/>
    <mergeCell ref="B25:B29"/>
    <mergeCell ref="I25:I29"/>
    <mergeCell ref="P25:P29"/>
    <mergeCell ref="B22:B24"/>
    <mergeCell ref="I22:I24"/>
    <mergeCell ref="P22:P24"/>
    <mergeCell ref="AD38:AE38"/>
    <mergeCell ref="AD32:AE32"/>
    <mergeCell ref="I33:J33"/>
    <mergeCell ref="P33:Q33"/>
    <mergeCell ref="W33:X33"/>
    <mergeCell ref="AD33:AE33"/>
    <mergeCell ref="P32:Q32"/>
    <mergeCell ref="I32:J32"/>
    <mergeCell ref="W32:X32"/>
    <mergeCell ref="I34:J34"/>
    <mergeCell ref="W34:X34"/>
    <mergeCell ref="P34:Q34"/>
    <mergeCell ref="P38:Q38"/>
    <mergeCell ref="W38:X38"/>
    <mergeCell ref="I36:J36"/>
    <mergeCell ref="W36:X36"/>
    <mergeCell ref="AD34:AE34"/>
    <mergeCell ref="I35:J35"/>
    <mergeCell ref="P35:Q35"/>
    <mergeCell ref="W35:X35"/>
    <mergeCell ref="AD35:AE35"/>
    <mergeCell ref="A40:L40"/>
    <mergeCell ref="W16:W21"/>
    <mergeCell ref="AD5:AD7"/>
    <mergeCell ref="AD16:AD21"/>
    <mergeCell ref="W8:W15"/>
    <mergeCell ref="W5:W7"/>
    <mergeCell ref="AD8:AD15"/>
    <mergeCell ref="B38:C38"/>
    <mergeCell ref="I38:J38"/>
    <mergeCell ref="A39:AG39"/>
    <mergeCell ref="A32:A37"/>
    <mergeCell ref="A30:B30"/>
    <mergeCell ref="A31:B31"/>
    <mergeCell ref="B32:C32"/>
    <mergeCell ref="AD36:AE36"/>
    <mergeCell ref="P36:Q36"/>
  </mergeCells>
  <phoneticPr fontId="10" type="noConversion"/>
  <conditionalFormatting sqref="AE22">
    <cfRule type="containsText" dxfId="39" priority="13" stopIfTrue="1" operator="containsText" text="炸">
      <formula>NOT(ISERROR(SEARCH("炸",AE22)))</formula>
    </cfRule>
  </conditionalFormatting>
  <conditionalFormatting sqref="E22">
    <cfRule type="containsText" dxfId="38" priority="12" stopIfTrue="1" operator="containsText" text="炸">
      <formula>NOT(ISERROR(SEARCH("炸",E22)))</formula>
    </cfRule>
  </conditionalFormatting>
  <conditionalFormatting sqref="L22">
    <cfRule type="containsText" dxfId="37" priority="11" stopIfTrue="1" operator="containsText" text="炸">
      <formula>NOT(ISERROR(SEARCH("炸",L22)))</formula>
    </cfRule>
  </conditionalFormatting>
  <conditionalFormatting sqref="C22">
    <cfRule type="containsText" dxfId="36" priority="16" stopIfTrue="1" operator="containsText" text="炸">
      <formula>NOT(ISERROR(SEARCH("炸",C22)))</formula>
    </cfRule>
  </conditionalFormatting>
  <conditionalFormatting sqref="J22">
    <cfRule type="containsText" dxfId="35" priority="15" stopIfTrue="1" operator="containsText" text="炸">
      <formula>NOT(ISERROR(SEARCH("炸",J22)))</formula>
    </cfRule>
  </conditionalFormatting>
  <conditionalFormatting sqref="Z22">
    <cfRule type="containsText" dxfId="34" priority="4" stopIfTrue="1" operator="containsText" text="炸">
      <formula>NOT(ISERROR(SEARCH("炸",Z22)))</formula>
    </cfRule>
  </conditionalFormatting>
  <conditionalFormatting sqref="X22 Y23">
    <cfRule type="containsText" dxfId="33" priority="5" stopIfTrue="1" operator="containsText" text="炸">
      <formula>NOT(ISERROR(SEARCH("炸",X22)))</formula>
    </cfRule>
  </conditionalFormatting>
  <conditionalFormatting sqref="S22">
    <cfRule type="containsText" dxfId="32" priority="2" stopIfTrue="1" operator="containsText" text="炸">
      <formula>NOT(ISERROR(SEARCH("炸",S22)))</formula>
    </cfRule>
  </conditionalFormatting>
  <conditionalFormatting sqref="X25">
    <cfRule type="containsText" dxfId="31" priority="1" stopIfTrue="1" operator="containsText" text="炸">
      <formula>NOT(ISERROR(SEARCH("炸",X25)))</formula>
    </cfRule>
  </conditionalFormatting>
  <printOptions horizontalCentered="1" verticalCentered="1"/>
  <pageMargins left="0.19685039370078741" right="0.19685039370078741" top="0.19685039370078741" bottom="0.19685039370078741" header="0.19685039370078741" footer="0.19685039370078741"/>
  <pageSetup paperSize="9" scale="6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BB50"/>
  <sheetViews>
    <sheetView zoomScale="70" zoomScaleNormal="70" workbookViewId="0">
      <selection activeCell="S7" sqref="S7"/>
    </sheetView>
  </sheetViews>
  <sheetFormatPr defaultRowHeight="14"/>
  <cols>
    <col min="1" max="1" width="4.9140625" customWidth="1"/>
    <col min="2" max="2" width="5.9140625" customWidth="1"/>
    <col min="3" max="3" width="9.9140625" customWidth="1"/>
    <col min="4" max="4" width="7.33203125" customWidth="1"/>
    <col min="5" max="5" width="6.75" customWidth="1"/>
    <col min="6" max="8" width="4.75" style="232" hidden="1" customWidth="1"/>
    <col min="9" max="9" width="6.25" customWidth="1"/>
    <col min="10" max="10" width="9.75" customWidth="1"/>
    <col min="11" max="11" width="7.75" customWidth="1"/>
    <col min="12" max="12" width="6.33203125" customWidth="1"/>
    <col min="13" max="15" width="4.75" style="232" hidden="1" customWidth="1"/>
    <col min="16" max="16" width="6.25" customWidth="1"/>
    <col min="17" max="17" width="10.6640625" customWidth="1"/>
    <col min="18" max="19" width="7.75" customWidth="1"/>
    <col min="20" max="22" width="4.75" style="232" hidden="1" customWidth="1"/>
    <col min="23" max="23" width="6.9140625" customWidth="1"/>
    <col min="24" max="24" width="12" customWidth="1"/>
    <col min="25" max="25" width="7.33203125" customWidth="1"/>
    <col min="26" max="26" width="8.75" customWidth="1"/>
    <col min="27" max="29" width="4.75" style="232" hidden="1" customWidth="1"/>
    <col min="30" max="30" width="6.1640625" customWidth="1"/>
    <col min="31" max="31" width="10.33203125" customWidth="1"/>
    <col min="32" max="32" width="7.75" customWidth="1"/>
    <col min="33" max="33" width="7" customWidth="1"/>
    <col min="34" max="36" width="4.75" style="232" hidden="1" customWidth="1"/>
    <col min="38" max="38" width="11.75" customWidth="1"/>
  </cols>
  <sheetData>
    <row r="1" spans="1:54" ht="25">
      <c r="A1" s="587" t="s">
        <v>269</v>
      </c>
      <c r="B1" s="587"/>
      <c r="C1" s="587"/>
      <c r="D1" s="587"/>
      <c r="E1" s="587"/>
      <c r="F1" s="587"/>
      <c r="G1" s="587"/>
      <c r="H1" s="587"/>
      <c r="I1" s="587"/>
      <c r="J1" s="587"/>
      <c r="K1" s="587"/>
      <c r="L1" s="587"/>
      <c r="M1" s="587"/>
      <c r="N1" s="587"/>
      <c r="O1" s="587"/>
      <c r="P1" s="587"/>
      <c r="Q1" s="587"/>
      <c r="R1" s="587"/>
      <c r="S1" s="587"/>
      <c r="T1" s="587"/>
      <c r="U1" s="587"/>
      <c r="V1" s="587"/>
      <c r="W1" s="587"/>
      <c r="X1" s="587"/>
      <c r="Y1" s="587"/>
      <c r="Z1" s="587"/>
      <c r="AA1" s="587"/>
      <c r="AB1" s="587"/>
      <c r="AC1" s="587"/>
      <c r="AD1" s="587"/>
      <c r="AE1" s="587"/>
      <c r="AF1" s="587"/>
      <c r="AG1" s="588"/>
      <c r="AH1" s="195"/>
      <c r="AI1" s="195"/>
      <c r="AJ1" s="195"/>
    </row>
    <row r="2" spans="1:54" s="50" customFormat="1" ht="24" customHeight="1">
      <c r="A2" s="589" t="s">
        <v>21</v>
      </c>
      <c r="B2" s="589"/>
      <c r="C2" s="590" t="s">
        <v>484</v>
      </c>
      <c r="D2" s="591"/>
      <c r="E2" s="591"/>
      <c r="F2" s="591"/>
      <c r="G2" s="591"/>
      <c r="H2" s="591"/>
      <c r="I2" s="591"/>
      <c r="J2" s="591"/>
      <c r="K2" s="591"/>
      <c r="L2" s="591"/>
      <c r="M2" s="208"/>
      <c r="N2" s="208"/>
      <c r="O2" s="208"/>
      <c r="P2" s="367" t="s">
        <v>139</v>
      </c>
      <c r="Q2" s="367"/>
      <c r="R2" s="45"/>
      <c r="S2" s="367"/>
      <c r="T2" s="208"/>
      <c r="U2" s="208"/>
      <c r="V2" s="208"/>
      <c r="W2" s="367"/>
      <c r="X2" s="64" t="s">
        <v>22</v>
      </c>
      <c r="Y2" s="65"/>
      <c r="Z2" s="64"/>
      <c r="AA2" s="205"/>
      <c r="AB2" s="205"/>
      <c r="AC2" s="205"/>
      <c r="AD2" s="65"/>
      <c r="AE2" s="65"/>
      <c r="AF2" s="64"/>
      <c r="AG2" s="65"/>
      <c r="AH2" s="205"/>
      <c r="AI2" s="205"/>
      <c r="AJ2" s="205"/>
      <c r="AK2" s="592"/>
      <c r="AL2" s="592"/>
      <c r="AM2" s="592"/>
      <c r="AN2" s="592"/>
      <c r="AO2" s="592"/>
      <c r="AP2" s="592"/>
      <c r="AQ2" s="592"/>
      <c r="AR2" s="592"/>
      <c r="AS2" s="592"/>
      <c r="AT2" s="592"/>
      <c r="AU2" s="592"/>
      <c r="AV2" s="592"/>
      <c r="AW2" s="592"/>
      <c r="AX2" s="592"/>
      <c r="AY2" s="592"/>
      <c r="AZ2" s="592"/>
      <c r="BA2" s="592"/>
      <c r="BB2" s="592"/>
    </row>
    <row r="3" spans="1:54" ht="17">
      <c r="A3" s="66" t="s">
        <v>0</v>
      </c>
      <c r="B3" s="675" t="s">
        <v>464</v>
      </c>
      <c r="C3" s="676"/>
      <c r="D3" s="676"/>
      <c r="E3" s="676"/>
      <c r="F3" s="370"/>
      <c r="G3" s="371"/>
      <c r="H3" s="371"/>
      <c r="I3" s="675" t="s">
        <v>465</v>
      </c>
      <c r="J3" s="676"/>
      <c r="K3" s="676"/>
      <c r="L3" s="676"/>
      <c r="M3" s="370"/>
      <c r="N3" s="371"/>
      <c r="O3" s="371"/>
      <c r="P3" s="675" t="s">
        <v>466</v>
      </c>
      <c r="Q3" s="676"/>
      <c r="R3" s="676"/>
      <c r="S3" s="676"/>
      <c r="T3" s="368"/>
      <c r="U3" s="369"/>
      <c r="V3" s="369"/>
      <c r="W3" s="675" t="s">
        <v>467</v>
      </c>
      <c r="X3" s="676"/>
      <c r="Y3" s="676"/>
      <c r="Z3" s="676"/>
      <c r="AA3" s="368"/>
      <c r="AB3" s="369"/>
      <c r="AC3" s="369"/>
      <c r="AD3" s="597" t="s">
        <v>468</v>
      </c>
      <c r="AE3" s="598"/>
      <c r="AF3" s="598"/>
      <c r="AG3" s="598"/>
      <c r="AH3" s="209"/>
      <c r="AI3" s="210"/>
      <c r="AJ3" s="210"/>
    </row>
    <row r="4" spans="1:54" ht="17">
      <c r="A4" s="66" t="s">
        <v>3</v>
      </c>
      <c r="B4" s="10" t="s">
        <v>4</v>
      </c>
      <c r="C4" s="66" t="s">
        <v>5</v>
      </c>
      <c r="D4" s="11" t="s">
        <v>6</v>
      </c>
      <c r="E4" s="10" t="s">
        <v>7</v>
      </c>
      <c r="F4" s="207" t="s">
        <v>40</v>
      </c>
      <c r="G4" s="207" t="s">
        <v>41</v>
      </c>
      <c r="H4" s="236" t="s">
        <v>42</v>
      </c>
      <c r="I4" s="10" t="s">
        <v>4</v>
      </c>
      <c r="J4" s="66" t="s">
        <v>5</v>
      </c>
      <c r="K4" s="11" t="s">
        <v>6</v>
      </c>
      <c r="L4" s="10" t="s">
        <v>7</v>
      </c>
      <c r="M4" s="207" t="s">
        <v>40</v>
      </c>
      <c r="N4" s="207" t="s">
        <v>41</v>
      </c>
      <c r="O4" s="236" t="s">
        <v>42</v>
      </c>
      <c r="P4" s="10" t="s">
        <v>4</v>
      </c>
      <c r="Q4" s="66" t="s">
        <v>5</v>
      </c>
      <c r="R4" s="11" t="s">
        <v>6</v>
      </c>
      <c r="S4" s="10" t="s">
        <v>7</v>
      </c>
      <c r="T4" s="207" t="s">
        <v>40</v>
      </c>
      <c r="U4" s="207" t="s">
        <v>41</v>
      </c>
      <c r="V4" s="236" t="s">
        <v>42</v>
      </c>
      <c r="W4" s="10" t="s">
        <v>4</v>
      </c>
      <c r="X4" s="66" t="s">
        <v>5</v>
      </c>
      <c r="Y4" s="11" t="s">
        <v>6</v>
      </c>
      <c r="Z4" s="10" t="s">
        <v>7</v>
      </c>
      <c r="AA4" s="207" t="s">
        <v>40</v>
      </c>
      <c r="AB4" s="207" t="s">
        <v>41</v>
      </c>
      <c r="AC4" s="236" t="s">
        <v>42</v>
      </c>
      <c r="AD4" s="10" t="s">
        <v>4</v>
      </c>
      <c r="AE4" s="66" t="s">
        <v>5</v>
      </c>
      <c r="AF4" s="11" t="s">
        <v>6</v>
      </c>
      <c r="AG4" s="10" t="s">
        <v>7</v>
      </c>
      <c r="AH4" s="207" t="s">
        <v>40</v>
      </c>
      <c r="AI4" s="207" t="s">
        <v>41</v>
      </c>
      <c r="AJ4" s="236" t="s">
        <v>42</v>
      </c>
    </row>
    <row r="5" spans="1:54" ht="16.899999999999999" customHeight="1">
      <c r="A5" s="645" t="s">
        <v>1</v>
      </c>
      <c r="B5" s="635" t="s">
        <v>126</v>
      </c>
      <c r="C5" s="51" t="s">
        <v>123</v>
      </c>
      <c r="D5" s="41">
        <v>71</v>
      </c>
      <c r="E5" s="41">
        <v>44</v>
      </c>
      <c r="F5" s="242">
        <v>4.5</v>
      </c>
      <c r="G5" s="212"/>
      <c r="H5" s="212"/>
      <c r="I5" s="635" t="s">
        <v>29</v>
      </c>
      <c r="J5" s="51" t="s">
        <v>27</v>
      </c>
      <c r="K5" s="41">
        <v>52</v>
      </c>
      <c r="L5" s="41">
        <v>31</v>
      </c>
      <c r="M5" s="242">
        <v>4.5</v>
      </c>
      <c r="N5" s="212"/>
      <c r="O5" s="212"/>
      <c r="P5" s="656" t="s">
        <v>435</v>
      </c>
      <c r="Q5" s="75" t="s">
        <v>379</v>
      </c>
      <c r="R5" s="341">
        <v>71</v>
      </c>
      <c r="S5" s="341">
        <v>44</v>
      </c>
      <c r="T5" s="211">
        <v>4.5</v>
      </c>
      <c r="U5" s="212"/>
      <c r="V5" s="212"/>
      <c r="W5" s="621" t="s">
        <v>29</v>
      </c>
      <c r="X5" s="51" t="s">
        <v>27</v>
      </c>
      <c r="Y5" s="41">
        <v>52</v>
      </c>
      <c r="Z5" s="41">
        <v>31</v>
      </c>
      <c r="AA5" s="242">
        <v>4.5</v>
      </c>
      <c r="AB5" s="212"/>
      <c r="AC5" s="212"/>
      <c r="AD5" s="635" t="s">
        <v>126</v>
      </c>
      <c r="AE5" s="51" t="s">
        <v>123</v>
      </c>
      <c r="AF5" s="41">
        <v>71</v>
      </c>
      <c r="AG5" s="41">
        <v>44</v>
      </c>
      <c r="AH5" s="242">
        <v>4.5</v>
      </c>
      <c r="AI5" s="212"/>
      <c r="AJ5" s="212"/>
    </row>
    <row r="6" spans="1:54" ht="17">
      <c r="A6" s="645"/>
      <c r="B6" s="636"/>
      <c r="C6" s="72"/>
      <c r="D6" s="41"/>
      <c r="E6" s="41"/>
      <c r="F6" s="211"/>
      <c r="G6" s="211"/>
      <c r="H6" s="212"/>
      <c r="I6" s="636"/>
      <c r="J6" s="72" t="s">
        <v>30</v>
      </c>
      <c r="K6" s="41">
        <v>22</v>
      </c>
      <c r="L6" s="41">
        <v>13</v>
      </c>
      <c r="M6" s="211"/>
      <c r="N6" s="211"/>
      <c r="O6" s="212"/>
      <c r="P6" s="657"/>
      <c r="Q6" s="496" t="s">
        <v>482</v>
      </c>
      <c r="R6" s="295">
        <f t="shared" ref="R6:R11" si="0">S6/600*1000</f>
        <v>83.333333333333329</v>
      </c>
      <c r="S6" s="295">
        <v>50</v>
      </c>
      <c r="T6" s="211"/>
      <c r="U6" s="214">
        <f>R6/35*0.6</f>
        <v>1.4285714285714286</v>
      </c>
      <c r="V6" s="212"/>
      <c r="W6" s="622"/>
      <c r="X6" s="72" t="s">
        <v>30</v>
      </c>
      <c r="Y6" s="41">
        <v>22</v>
      </c>
      <c r="Z6" s="41">
        <v>13</v>
      </c>
      <c r="AA6" s="211"/>
      <c r="AB6" s="211"/>
      <c r="AC6" s="212"/>
      <c r="AD6" s="636"/>
      <c r="AE6" s="72"/>
      <c r="AF6" s="41"/>
      <c r="AG6" s="41"/>
      <c r="AH6" s="211"/>
      <c r="AI6" s="211"/>
      <c r="AJ6" s="212"/>
    </row>
    <row r="7" spans="1:54" ht="17">
      <c r="A7" s="645"/>
      <c r="B7" s="637"/>
      <c r="C7" s="44"/>
      <c r="D7" s="41"/>
      <c r="E7" s="41"/>
      <c r="F7" s="211"/>
      <c r="G7" s="213"/>
      <c r="H7" s="212"/>
      <c r="I7" s="637"/>
      <c r="J7" s="72"/>
      <c r="K7" s="41"/>
      <c r="L7" s="41"/>
      <c r="M7" s="211"/>
      <c r="N7" s="213"/>
      <c r="O7" s="212"/>
      <c r="P7" s="657"/>
      <c r="Q7" s="76" t="s">
        <v>433</v>
      </c>
      <c r="R7" s="295">
        <f t="shared" si="0"/>
        <v>15</v>
      </c>
      <c r="S7" s="295">
        <v>9</v>
      </c>
      <c r="T7" s="211"/>
      <c r="U7" s="214">
        <f>R7/35</f>
        <v>0.42857142857142855</v>
      </c>
      <c r="V7" s="212"/>
      <c r="W7" s="623"/>
      <c r="X7" s="63"/>
      <c r="Y7" s="80"/>
      <c r="Z7" s="41"/>
      <c r="AA7" s="211"/>
      <c r="AB7" s="213"/>
      <c r="AC7" s="212"/>
      <c r="AD7" s="637"/>
      <c r="AE7" s="44"/>
      <c r="AF7" s="41"/>
      <c r="AG7" s="41"/>
      <c r="AH7" s="211"/>
      <c r="AI7" s="213"/>
      <c r="AJ7" s="212"/>
    </row>
    <row r="8" spans="1:54" ht="16.899999999999999" customHeight="1">
      <c r="A8" s="645" t="s">
        <v>8</v>
      </c>
      <c r="B8" s="600" t="str">
        <f>'6月菜單'!E18</f>
        <v>滷雞翅*1</v>
      </c>
      <c r="C8" s="53" t="s">
        <v>366</v>
      </c>
      <c r="D8" s="206">
        <v>85</v>
      </c>
      <c r="E8" s="84" t="s">
        <v>469</v>
      </c>
      <c r="F8" s="211"/>
      <c r="G8" s="214">
        <f>D8/40*0.55</f>
        <v>1.1687500000000002</v>
      </c>
      <c r="H8" s="214"/>
      <c r="I8" s="600" t="str">
        <f>'6月菜單'!E19</f>
        <v>沙茶肉片</v>
      </c>
      <c r="J8" s="52" t="s">
        <v>372</v>
      </c>
      <c r="K8" s="295">
        <f t="shared" ref="K8:K10" si="1">L8/600*1000</f>
        <v>75</v>
      </c>
      <c r="L8" s="84">
        <v>45</v>
      </c>
      <c r="M8" s="211"/>
      <c r="N8" s="214">
        <f>K8/35</f>
        <v>2.1428571428571428</v>
      </c>
      <c r="O8" s="214"/>
      <c r="P8" s="657"/>
      <c r="Q8" s="79" t="s">
        <v>380</v>
      </c>
      <c r="R8" s="295">
        <f t="shared" si="0"/>
        <v>20</v>
      </c>
      <c r="S8" s="295">
        <v>12</v>
      </c>
      <c r="T8" s="211"/>
      <c r="U8" s="214">
        <f>R8/55</f>
        <v>0.36363636363636365</v>
      </c>
      <c r="V8" s="212"/>
      <c r="W8" s="669" t="str">
        <f>'6月菜單'!E21</f>
        <v>蔥油雞</v>
      </c>
      <c r="X8" s="52" t="s">
        <v>384</v>
      </c>
      <c r="Y8" s="295">
        <f t="shared" ref="Y8:Y9" si="2">Z8/600*1000</f>
        <v>80</v>
      </c>
      <c r="Z8" s="84">
        <v>48</v>
      </c>
      <c r="AA8" s="211"/>
      <c r="AB8" s="214">
        <f>Y8/40*0.85</f>
        <v>1.7</v>
      </c>
      <c r="AC8" s="214"/>
      <c r="AD8" s="674" t="str">
        <f>'6月菜單'!E22</f>
        <v>宮保雞丁</v>
      </c>
      <c r="AE8" s="82" t="s">
        <v>384</v>
      </c>
      <c r="AF8" s="295">
        <f t="shared" ref="AF8:AF9" si="3">AG8/600*1000</f>
        <v>80</v>
      </c>
      <c r="AG8" s="86">
        <v>48</v>
      </c>
      <c r="AH8" s="211"/>
      <c r="AI8" s="214">
        <f>AF8/40*0.85</f>
        <v>1.7</v>
      </c>
      <c r="AJ8" s="214"/>
      <c r="AL8" s="353"/>
      <c r="AM8" s="297"/>
      <c r="AN8" s="297"/>
    </row>
    <row r="9" spans="1:54" ht="17">
      <c r="A9" s="598"/>
      <c r="B9" s="600"/>
      <c r="C9" s="498" t="s">
        <v>436</v>
      </c>
      <c r="D9" s="206">
        <f>E9/690*1000</f>
        <v>4.3478260869565215</v>
      </c>
      <c r="E9" s="84">
        <v>3</v>
      </c>
      <c r="F9" s="211"/>
      <c r="G9" s="214">
        <f>D9/35</f>
        <v>0.12422360248447205</v>
      </c>
      <c r="H9" s="237"/>
      <c r="I9" s="600"/>
      <c r="J9" s="52" t="s">
        <v>373</v>
      </c>
      <c r="K9" s="295">
        <f t="shared" si="1"/>
        <v>18.333333333333332</v>
      </c>
      <c r="L9" s="84">
        <v>11</v>
      </c>
      <c r="M9" s="245"/>
      <c r="N9" s="215"/>
      <c r="O9" s="237">
        <f>K9/100</f>
        <v>0.18333333333333332</v>
      </c>
      <c r="P9" s="657"/>
      <c r="Q9" s="486" t="s">
        <v>411</v>
      </c>
      <c r="R9" s="295">
        <f t="shared" si="0"/>
        <v>15</v>
      </c>
      <c r="S9" s="295">
        <v>9</v>
      </c>
      <c r="T9" s="211"/>
      <c r="U9" s="214">
        <f>R9/50</f>
        <v>0.3</v>
      </c>
      <c r="V9" s="214"/>
      <c r="W9" s="669"/>
      <c r="X9" s="52" t="s">
        <v>385</v>
      </c>
      <c r="Y9" s="295">
        <f t="shared" si="2"/>
        <v>26.666666666666668</v>
      </c>
      <c r="Z9" s="84">
        <v>16</v>
      </c>
      <c r="AA9" s="214"/>
      <c r="AB9" s="214"/>
      <c r="AC9" s="237">
        <f>Y9/100</f>
        <v>0.26666666666666666</v>
      </c>
      <c r="AD9" s="674"/>
      <c r="AE9" s="358" t="s">
        <v>393</v>
      </c>
      <c r="AF9" s="295">
        <f t="shared" si="3"/>
        <v>15</v>
      </c>
      <c r="AG9" s="86">
        <v>9</v>
      </c>
      <c r="AH9" s="211"/>
      <c r="AI9" s="214">
        <f>AF9/55</f>
        <v>0.27272727272727271</v>
      </c>
      <c r="AJ9" s="237"/>
      <c r="AL9" s="297" t="s">
        <v>114</v>
      </c>
      <c r="AM9" s="297"/>
      <c r="AN9" s="297"/>
    </row>
    <row r="10" spans="1:54" ht="17">
      <c r="A10" s="598"/>
      <c r="B10" s="600"/>
      <c r="C10" s="498" t="s">
        <v>437</v>
      </c>
      <c r="D10" s="307" t="s">
        <v>454</v>
      </c>
      <c r="E10" s="84" t="s">
        <v>470</v>
      </c>
      <c r="F10" s="211"/>
      <c r="G10" s="215"/>
      <c r="H10" s="237"/>
      <c r="I10" s="600"/>
      <c r="J10" s="52" t="s">
        <v>369</v>
      </c>
      <c r="K10" s="295">
        <f t="shared" si="1"/>
        <v>6.666666666666667</v>
      </c>
      <c r="L10" s="84">
        <v>4</v>
      </c>
      <c r="M10" s="211"/>
      <c r="N10" s="214"/>
      <c r="O10" s="237">
        <f>K10/100</f>
        <v>6.6666666666666666E-2</v>
      </c>
      <c r="P10" s="657"/>
      <c r="Q10" s="52" t="s">
        <v>381</v>
      </c>
      <c r="R10" s="295">
        <f t="shared" si="0"/>
        <v>73.333333333333329</v>
      </c>
      <c r="S10" s="295">
        <v>44</v>
      </c>
      <c r="T10" s="214"/>
      <c r="U10" s="214"/>
      <c r="V10" s="237">
        <f>R10/100</f>
        <v>0.73333333333333328</v>
      </c>
      <c r="W10" s="669"/>
      <c r="X10" s="361" t="s">
        <v>386</v>
      </c>
      <c r="Y10" s="206">
        <f t="shared" ref="Y10" si="4">Z10/690*1000</f>
        <v>1.4492753623188406</v>
      </c>
      <c r="Z10" s="84">
        <v>1</v>
      </c>
      <c r="AA10" s="211"/>
      <c r="AB10" s="215"/>
      <c r="AC10" s="237">
        <f>Y10/100</f>
        <v>1.4492753623188406E-2</v>
      </c>
      <c r="AD10" s="674"/>
      <c r="AE10" s="82"/>
      <c r="AF10" s="206"/>
      <c r="AG10" s="86"/>
      <c r="AH10" s="211"/>
      <c r="AI10" s="215"/>
      <c r="AJ10" s="237">
        <f>AF10/100</f>
        <v>0</v>
      </c>
      <c r="AL10" s="297"/>
      <c r="AM10" s="297"/>
      <c r="AN10" s="297"/>
    </row>
    <row r="11" spans="1:54" ht="17">
      <c r="A11" s="598"/>
      <c r="B11" s="600"/>
      <c r="C11" s="372"/>
      <c r="D11" s="341"/>
      <c r="E11" s="373"/>
      <c r="F11" s="211"/>
      <c r="G11" s="214"/>
      <c r="H11" s="237"/>
      <c r="I11" s="600"/>
      <c r="J11" s="52" t="s">
        <v>374</v>
      </c>
      <c r="K11" s="84" t="s">
        <v>407</v>
      </c>
      <c r="L11" s="84" t="s">
        <v>406</v>
      </c>
      <c r="M11" s="231"/>
      <c r="N11" s="231"/>
      <c r="O11" s="231"/>
      <c r="P11" s="657"/>
      <c r="Q11" s="52" t="s">
        <v>382</v>
      </c>
      <c r="R11" s="295">
        <f t="shared" si="0"/>
        <v>11.666666666666668</v>
      </c>
      <c r="S11" s="295">
        <v>7</v>
      </c>
      <c r="T11" s="211"/>
      <c r="U11" s="214"/>
      <c r="V11" s="237">
        <f t="shared" ref="V11" si="5">R11/100</f>
        <v>0.11666666666666668</v>
      </c>
      <c r="W11" s="669"/>
      <c r="X11" s="361"/>
      <c r="Y11" s="206"/>
      <c r="Z11" s="124"/>
      <c r="AA11" s="211"/>
      <c r="AB11" s="214"/>
      <c r="AC11" s="237"/>
      <c r="AD11" s="674"/>
      <c r="AE11" s="82"/>
      <c r="AF11" s="206"/>
      <c r="AG11" s="86"/>
      <c r="AH11" s="211"/>
      <c r="AI11" s="214"/>
      <c r="AJ11" s="237"/>
      <c r="AL11" s="297"/>
      <c r="AM11" s="297"/>
      <c r="AN11" s="297"/>
    </row>
    <row r="12" spans="1:54" ht="16.899999999999999" customHeight="1">
      <c r="A12" s="598"/>
      <c r="B12" s="600"/>
      <c r="C12" s="72"/>
      <c r="D12" s="84"/>
      <c r="E12" s="373"/>
      <c r="F12" s="211"/>
      <c r="G12" s="215"/>
      <c r="H12" s="214"/>
      <c r="I12" s="600"/>
      <c r="J12" s="311"/>
      <c r="K12" s="84"/>
      <c r="L12" s="124"/>
      <c r="M12" s="211"/>
      <c r="N12" s="214"/>
      <c r="O12" s="237"/>
      <c r="P12" s="657"/>
      <c r="Q12" s="54" t="s">
        <v>383</v>
      </c>
      <c r="R12" s="295">
        <f t="shared" ref="R12" si="6">S12/690*1000</f>
        <v>0.86956521739130432</v>
      </c>
      <c r="S12" s="397">
        <v>0.6</v>
      </c>
      <c r="T12" s="211"/>
      <c r="U12" s="214"/>
      <c r="V12" s="237"/>
      <c r="W12" s="600"/>
      <c r="X12" s="338"/>
      <c r="Y12" s="204"/>
      <c r="Z12" s="121"/>
      <c r="AA12" s="211"/>
      <c r="AB12" s="215"/>
      <c r="AC12" s="214"/>
      <c r="AD12" s="674"/>
      <c r="AE12" s="283"/>
      <c r="AF12" s="206"/>
      <c r="AG12" s="86"/>
      <c r="AH12" s="231"/>
      <c r="AI12" s="231"/>
      <c r="AJ12" s="231"/>
    </row>
    <row r="13" spans="1:54" ht="17">
      <c r="A13" s="598"/>
      <c r="B13" s="600"/>
      <c r="C13" s="53"/>
      <c r="D13" s="84"/>
      <c r="E13" s="373"/>
      <c r="F13" s="211"/>
      <c r="G13" s="211"/>
      <c r="H13" s="214"/>
      <c r="I13" s="600"/>
      <c r="J13" s="311"/>
      <c r="K13" s="204"/>
      <c r="L13" s="121"/>
      <c r="M13" s="211"/>
      <c r="N13" s="215"/>
      <c r="O13" s="214"/>
      <c r="P13" s="657"/>
      <c r="Q13" s="49"/>
      <c r="R13" s="41"/>
      <c r="S13" s="46"/>
      <c r="T13" s="211"/>
      <c r="U13" s="211"/>
      <c r="V13" s="214"/>
      <c r="W13" s="600"/>
      <c r="X13" s="12"/>
      <c r="Y13" s="67"/>
      <c r="Z13" s="67"/>
      <c r="AA13" s="211"/>
      <c r="AB13" s="211"/>
      <c r="AC13" s="214"/>
      <c r="AD13" s="674"/>
      <c r="AE13" s="276"/>
      <c r="AF13" s="276"/>
      <c r="AG13" s="276"/>
      <c r="AH13" s="231"/>
      <c r="AI13" s="231"/>
      <c r="AJ13" s="231"/>
    </row>
    <row r="14" spans="1:54" ht="17">
      <c r="A14" s="598"/>
      <c r="B14" s="600"/>
      <c r="C14" s="133"/>
      <c r="D14" s="40"/>
      <c r="E14" s="373"/>
      <c r="F14" s="211"/>
      <c r="G14" s="217"/>
      <c r="H14" s="214"/>
      <c r="I14" s="600"/>
      <c r="J14" s="54"/>
      <c r="K14" s="275"/>
      <c r="L14" s="275"/>
      <c r="M14" s="211"/>
      <c r="N14" s="211"/>
      <c r="O14" s="214"/>
      <c r="P14" s="657"/>
      <c r="Q14" s="46"/>
      <c r="R14" s="41"/>
      <c r="S14" s="46"/>
      <c r="T14" s="211"/>
      <c r="U14" s="217"/>
      <c r="V14" s="214"/>
      <c r="W14" s="600"/>
      <c r="X14" s="12"/>
      <c r="Y14" s="67"/>
      <c r="Z14" s="67"/>
      <c r="AA14" s="211"/>
      <c r="AB14" s="217"/>
      <c r="AC14" s="214"/>
      <c r="AD14" s="674"/>
      <c r="AE14" s="276"/>
      <c r="AF14" s="276"/>
      <c r="AG14" s="276"/>
      <c r="AH14" s="231"/>
      <c r="AI14" s="231"/>
      <c r="AJ14" s="231"/>
    </row>
    <row r="15" spans="1:54" ht="17">
      <c r="A15" s="598"/>
      <c r="B15" s="600"/>
      <c r="C15" s="41"/>
      <c r="D15" s="40"/>
      <c r="E15" s="119"/>
      <c r="F15" s="211"/>
      <c r="G15" s="214"/>
      <c r="H15" s="218"/>
      <c r="I15" s="600"/>
      <c r="J15" s="54"/>
      <c r="K15" s="12"/>
      <c r="L15" s="55"/>
      <c r="M15" s="211"/>
      <c r="N15" s="214"/>
      <c r="O15" s="218"/>
      <c r="P15" s="658"/>
      <c r="Q15" s="46"/>
      <c r="R15" s="41"/>
      <c r="S15" s="46"/>
      <c r="T15" s="211"/>
      <c r="U15" s="214"/>
      <c r="V15" s="218"/>
      <c r="W15" s="600"/>
      <c r="X15" s="67"/>
      <c r="Y15" s="67"/>
      <c r="Z15" s="67"/>
      <c r="AA15" s="211"/>
      <c r="AB15" s="214"/>
      <c r="AC15" s="218"/>
      <c r="AD15" s="674"/>
      <c r="AE15" s="28"/>
      <c r="AF15" s="28"/>
      <c r="AG15" s="12"/>
      <c r="AH15" s="211"/>
      <c r="AI15" s="214"/>
      <c r="AJ15" s="218"/>
    </row>
    <row r="16" spans="1:54" ht="16.899999999999999" customHeight="1">
      <c r="A16" s="645" t="s">
        <v>9</v>
      </c>
      <c r="B16" s="600" t="str">
        <f>'6月菜單'!F18</f>
        <v>玉米炒蛋</v>
      </c>
      <c r="C16" s="82" t="s">
        <v>367</v>
      </c>
      <c r="D16" s="295">
        <f t="shared" ref="D16:D18" si="7">E16/600*1000</f>
        <v>36.666666666666664</v>
      </c>
      <c r="E16" s="374">
        <v>22</v>
      </c>
      <c r="F16" s="245"/>
      <c r="G16" s="214">
        <f>D16/55</f>
        <v>0.66666666666666663</v>
      </c>
      <c r="H16" s="237"/>
      <c r="I16" s="600" t="str">
        <f>'6月菜單'!F19</f>
        <v>針菇黃瓜</v>
      </c>
      <c r="J16" s="82" t="s">
        <v>375</v>
      </c>
      <c r="K16" s="295">
        <f t="shared" ref="K16:K18" si="8">L16/600*1000</f>
        <v>11.666666666666668</v>
      </c>
      <c r="L16" s="206">
        <v>7</v>
      </c>
      <c r="M16" s="214"/>
      <c r="N16" s="214"/>
      <c r="O16" s="237">
        <f>K16/100</f>
        <v>0.11666666666666668</v>
      </c>
      <c r="P16" s="600" t="str">
        <f>'6月菜單'!F20</f>
        <v>豬肉餡餅*1</v>
      </c>
      <c r="Q16" s="54" t="s">
        <v>418</v>
      </c>
      <c r="R16" s="67">
        <v>40</v>
      </c>
      <c r="S16" s="12" t="s">
        <v>471</v>
      </c>
      <c r="T16" s="219">
        <v>1</v>
      </c>
      <c r="U16" s="214">
        <v>0.3</v>
      </c>
      <c r="V16" s="237"/>
      <c r="W16" s="600" t="str">
        <f>'6月菜單'!F21</f>
        <v>豆干炒小魚乾</v>
      </c>
      <c r="X16" s="53" t="s">
        <v>172</v>
      </c>
      <c r="Y16" s="295">
        <f t="shared" ref="Y16:Y17" si="9">Z16/600*1000</f>
        <v>63.333333333333336</v>
      </c>
      <c r="Z16" s="295">
        <v>38</v>
      </c>
      <c r="AA16" s="219"/>
      <c r="AB16" s="214">
        <f>Y16/40</f>
        <v>1.5833333333333335</v>
      </c>
      <c r="AC16" s="237"/>
      <c r="AD16" s="616" t="str">
        <f>'6月菜單'!F22</f>
        <v>絲瓜燴蛋</v>
      </c>
      <c r="AE16" s="82" t="s">
        <v>68</v>
      </c>
      <c r="AF16" s="295">
        <f t="shared" ref="AF16:AF18" si="10">AG16/600*1000</f>
        <v>30</v>
      </c>
      <c r="AG16" s="519">
        <v>18</v>
      </c>
      <c r="AH16" s="245"/>
      <c r="AI16" s="214">
        <f>AF16/55</f>
        <v>0.54545454545454541</v>
      </c>
      <c r="AJ16" s="237"/>
    </row>
    <row r="17" spans="1:36" ht="17">
      <c r="A17" s="598"/>
      <c r="B17" s="600"/>
      <c r="C17" s="125" t="s">
        <v>368</v>
      </c>
      <c r="D17" s="295">
        <f t="shared" si="7"/>
        <v>36.666666666666664</v>
      </c>
      <c r="E17" s="374">
        <v>22</v>
      </c>
      <c r="F17" s="214">
        <f>D17/85</f>
        <v>0.43137254901960781</v>
      </c>
      <c r="G17" s="214"/>
      <c r="H17" s="237"/>
      <c r="I17" s="600"/>
      <c r="J17" s="125" t="s">
        <v>376</v>
      </c>
      <c r="K17" s="295">
        <f t="shared" si="8"/>
        <v>61.666666666666671</v>
      </c>
      <c r="L17" s="78">
        <v>37</v>
      </c>
      <c r="M17" s="214"/>
      <c r="N17" s="214"/>
      <c r="O17" s="237">
        <f t="shared" ref="O17:O18" si="11">K17/100</f>
        <v>0.6166666666666667</v>
      </c>
      <c r="P17" s="600"/>
      <c r="Q17" s="12"/>
      <c r="R17" s="67"/>
      <c r="S17" s="67"/>
      <c r="T17" s="219"/>
      <c r="U17" s="214"/>
      <c r="V17" s="237"/>
      <c r="W17" s="600"/>
      <c r="X17" s="53" t="s">
        <v>173</v>
      </c>
      <c r="Y17" s="295">
        <f t="shared" si="9"/>
        <v>2</v>
      </c>
      <c r="Z17" s="380">
        <v>1.2</v>
      </c>
      <c r="AA17" s="219"/>
      <c r="AB17" s="214"/>
      <c r="AC17" s="237">
        <f>Y17/100</f>
        <v>0.02</v>
      </c>
      <c r="AD17" s="617"/>
      <c r="AE17" s="82" t="s">
        <v>69</v>
      </c>
      <c r="AF17" s="295">
        <f t="shared" si="10"/>
        <v>73.333333333333329</v>
      </c>
      <c r="AG17" s="295">
        <v>44</v>
      </c>
      <c r="AH17" s="214"/>
      <c r="AI17" s="214"/>
      <c r="AJ17" s="237">
        <f>AF17/100</f>
        <v>0.73333333333333328</v>
      </c>
    </row>
    <row r="18" spans="1:36" ht="16.899999999999999" customHeight="1">
      <c r="A18" s="598"/>
      <c r="B18" s="600"/>
      <c r="C18" s="125" t="s">
        <v>369</v>
      </c>
      <c r="D18" s="295">
        <f t="shared" si="7"/>
        <v>5</v>
      </c>
      <c r="E18" s="341">
        <v>3</v>
      </c>
      <c r="F18" s="219"/>
      <c r="G18" s="214"/>
      <c r="H18" s="237">
        <f>D18/100</f>
        <v>0.05</v>
      </c>
      <c r="I18" s="600"/>
      <c r="J18" s="118" t="s">
        <v>369</v>
      </c>
      <c r="K18" s="295">
        <f t="shared" si="8"/>
        <v>5</v>
      </c>
      <c r="L18" s="44">
        <v>3</v>
      </c>
      <c r="M18" s="219"/>
      <c r="N18" s="219"/>
      <c r="O18" s="237">
        <f t="shared" si="11"/>
        <v>0.05</v>
      </c>
      <c r="P18" s="600"/>
      <c r="Q18" s="12"/>
      <c r="R18" s="67"/>
      <c r="S18" s="60"/>
      <c r="T18" s="219"/>
      <c r="U18" s="219"/>
      <c r="V18" s="237">
        <f t="shared" ref="V18:V20" si="12">R18/100</f>
        <v>0</v>
      </c>
      <c r="W18" s="600"/>
      <c r="X18" s="53" t="s">
        <v>159</v>
      </c>
      <c r="Y18" s="206">
        <f t="shared" ref="Y18" si="13">Z18/690*1000</f>
        <v>1.4492753623188406</v>
      </c>
      <c r="Z18" s="206">
        <v>1</v>
      </c>
      <c r="AA18" s="219"/>
      <c r="AB18" s="219"/>
      <c r="AC18" s="237"/>
      <c r="AD18" s="617"/>
      <c r="AE18" s="82" t="s">
        <v>369</v>
      </c>
      <c r="AF18" s="295">
        <f t="shared" si="10"/>
        <v>3.3333333333333335</v>
      </c>
      <c r="AG18" s="295">
        <v>2</v>
      </c>
      <c r="AH18" s="219"/>
      <c r="AI18" s="219"/>
      <c r="AJ18" s="237">
        <f t="shared" ref="AJ18:AJ20" si="14">AF18/100</f>
        <v>3.3333333333333333E-2</v>
      </c>
    </row>
    <row r="19" spans="1:36" ht="17">
      <c r="A19" s="598"/>
      <c r="B19" s="600"/>
      <c r="C19" s="375"/>
      <c r="D19" s="341"/>
      <c r="E19" s="376"/>
      <c r="F19" s="219"/>
      <c r="G19" s="220"/>
      <c r="H19" s="237"/>
      <c r="I19" s="600"/>
      <c r="J19" s="125"/>
      <c r="K19" s="206"/>
      <c r="L19" s="44"/>
      <c r="M19" s="219"/>
      <c r="N19" s="214"/>
      <c r="O19" s="237"/>
      <c r="P19" s="600"/>
      <c r="Q19" s="12"/>
      <c r="R19" s="67"/>
      <c r="S19" s="67"/>
      <c r="T19" s="219"/>
      <c r="U19" s="220"/>
      <c r="V19" s="237">
        <f t="shared" si="12"/>
        <v>0</v>
      </c>
      <c r="W19" s="600"/>
      <c r="X19" s="118"/>
      <c r="Y19" s="206"/>
      <c r="Z19" s="9"/>
      <c r="AA19" s="219"/>
      <c r="AB19" s="220"/>
      <c r="AC19" s="237"/>
      <c r="AD19" s="617"/>
      <c r="AE19" s="82"/>
      <c r="AF19" s="206"/>
      <c r="AG19" s="295"/>
      <c r="AH19" s="219"/>
      <c r="AI19" s="220"/>
      <c r="AJ19" s="237">
        <f t="shared" si="14"/>
        <v>0</v>
      </c>
    </row>
    <row r="20" spans="1:36" ht="19.5">
      <c r="A20" s="598"/>
      <c r="B20" s="600"/>
      <c r="C20" s="12"/>
      <c r="D20" s="366"/>
      <c r="E20" s="55"/>
      <c r="F20" s="211"/>
      <c r="G20" s="212"/>
      <c r="H20" s="237"/>
      <c r="I20" s="600"/>
      <c r="J20" s="125"/>
      <c r="K20" s="206"/>
      <c r="L20" s="44"/>
      <c r="M20" s="211"/>
      <c r="N20" s="212"/>
      <c r="O20" s="237"/>
      <c r="P20" s="600"/>
      <c r="Q20" s="12"/>
      <c r="R20" s="67"/>
      <c r="S20" s="67"/>
      <c r="T20" s="211"/>
      <c r="U20" s="212"/>
      <c r="V20" s="237">
        <f t="shared" si="12"/>
        <v>0</v>
      </c>
      <c r="W20" s="600"/>
      <c r="X20" s="378"/>
      <c r="Y20" s="206"/>
      <c r="Z20" s="9"/>
      <c r="AA20" s="211"/>
      <c r="AB20" s="214"/>
      <c r="AC20" s="237"/>
      <c r="AD20" s="617"/>
      <c r="AE20" s="54"/>
      <c r="AF20" s="206"/>
      <c r="AG20" s="12"/>
      <c r="AH20" s="211"/>
      <c r="AI20" s="212"/>
      <c r="AJ20" s="237">
        <f t="shared" si="14"/>
        <v>0</v>
      </c>
    </row>
    <row r="21" spans="1:36" ht="17">
      <c r="A21" s="598"/>
      <c r="B21" s="600"/>
      <c r="C21" s="12"/>
      <c r="D21" s="12"/>
      <c r="E21" s="55"/>
      <c r="F21" s="221"/>
      <c r="G21" s="211"/>
      <c r="H21" s="237"/>
      <c r="I21" s="600"/>
      <c r="J21" s="54"/>
      <c r="K21" s="12"/>
      <c r="L21" s="67"/>
      <c r="M21" s="221"/>
      <c r="N21" s="211"/>
      <c r="O21" s="237"/>
      <c r="P21" s="600"/>
      <c r="Q21" s="12"/>
      <c r="R21" s="12"/>
      <c r="S21" s="67"/>
      <c r="T21" s="221"/>
      <c r="U21" s="211"/>
      <c r="V21" s="237"/>
      <c r="W21" s="600"/>
      <c r="X21" s="290" t="s">
        <v>44</v>
      </c>
      <c r="Y21" s="291"/>
      <c r="Z21" s="292">
        <v>0.8</v>
      </c>
      <c r="AA21" s="221"/>
      <c r="AB21" s="211"/>
      <c r="AC21" s="237"/>
      <c r="AD21" s="618"/>
      <c r="AE21" s="28"/>
      <c r="AF21" s="28"/>
      <c r="AG21" s="12"/>
      <c r="AH21" s="221"/>
      <c r="AI21" s="211"/>
      <c r="AJ21" s="237"/>
    </row>
    <row r="22" spans="1:36" ht="16.899999999999999" customHeight="1">
      <c r="A22" s="645" t="s">
        <v>33</v>
      </c>
      <c r="B22" s="600" t="s">
        <v>28</v>
      </c>
      <c r="C22" s="73" t="s">
        <v>161</v>
      </c>
      <c r="D22" s="295">
        <f t="shared" ref="D22:D23" si="15">E22/600*1000</f>
        <v>70</v>
      </c>
      <c r="E22" s="373">
        <v>42</v>
      </c>
      <c r="F22" s="212"/>
      <c r="G22" s="212"/>
      <c r="H22" s="237">
        <f t="shared" ref="H22:H23" si="16">D22/100</f>
        <v>0.7</v>
      </c>
      <c r="I22" s="600" t="s">
        <v>28</v>
      </c>
      <c r="J22" s="73" t="s">
        <v>183</v>
      </c>
      <c r="K22" s="295">
        <f t="shared" ref="K22" si="17">L22/600*1000</f>
        <v>73.333333333333329</v>
      </c>
      <c r="L22" s="86">
        <v>44</v>
      </c>
      <c r="M22" s="212"/>
      <c r="N22" s="212"/>
      <c r="O22" s="237">
        <f t="shared" ref="O22" si="18">K22/100</f>
        <v>0.73333333333333328</v>
      </c>
      <c r="P22" s="599" t="s">
        <v>28</v>
      </c>
      <c r="Q22" s="471" t="s">
        <v>184</v>
      </c>
      <c r="R22" s="443">
        <f>S22/690*1000</f>
        <v>72.463768115942031</v>
      </c>
      <c r="S22" s="472">
        <v>50</v>
      </c>
      <c r="T22" s="483"/>
      <c r="U22" s="212"/>
      <c r="V22" s="237"/>
      <c r="W22" s="600" t="s">
        <v>28</v>
      </c>
      <c r="X22" s="73" t="s">
        <v>185</v>
      </c>
      <c r="Y22" s="295">
        <f t="shared" ref="Y22" si="19">Z22/600*1000</f>
        <v>73.333333333333329</v>
      </c>
      <c r="Z22" s="86">
        <v>44</v>
      </c>
      <c r="AA22" s="212"/>
      <c r="AB22" s="212"/>
      <c r="AC22" s="237">
        <f t="shared" ref="AC22:AC28" si="20">Y22/100</f>
        <v>0.73333333333333328</v>
      </c>
      <c r="AD22" s="600" t="s">
        <v>28</v>
      </c>
      <c r="AE22" s="74" t="s">
        <v>32</v>
      </c>
      <c r="AF22" s="295">
        <f t="shared" ref="AF22" si="21">AG22/600*1000</f>
        <v>73.333333333333329</v>
      </c>
      <c r="AG22" s="9">
        <v>44</v>
      </c>
      <c r="AH22" s="212"/>
      <c r="AI22" s="212"/>
      <c r="AJ22" s="237">
        <f t="shared" ref="AJ22" si="22">AF22/100</f>
        <v>0.73333333333333328</v>
      </c>
    </row>
    <row r="23" spans="1:36" ht="17.5" thickBot="1">
      <c r="A23" s="598"/>
      <c r="B23" s="600"/>
      <c r="C23" s="137" t="s">
        <v>155</v>
      </c>
      <c r="D23" s="295">
        <f t="shared" si="15"/>
        <v>3.3333333333333335</v>
      </c>
      <c r="E23" s="373">
        <v>2</v>
      </c>
      <c r="F23" s="212"/>
      <c r="G23" s="212"/>
      <c r="H23" s="237">
        <f t="shared" si="16"/>
        <v>3.3333333333333333E-2</v>
      </c>
      <c r="I23" s="600"/>
      <c r="J23" s="137"/>
      <c r="K23" s="67"/>
      <c r="L23" s="61"/>
      <c r="M23" s="212"/>
      <c r="N23" s="212"/>
      <c r="O23" s="237"/>
      <c r="P23" s="599"/>
      <c r="Q23" s="473"/>
      <c r="R23" s="439"/>
      <c r="S23" s="466"/>
      <c r="T23" s="483"/>
      <c r="U23" s="212"/>
      <c r="V23" s="237"/>
      <c r="W23" s="600"/>
      <c r="X23" s="316" t="s">
        <v>186</v>
      </c>
      <c r="Y23" s="317"/>
      <c r="Z23" s="421">
        <v>0.2</v>
      </c>
      <c r="AA23" s="212"/>
      <c r="AB23" s="212"/>
      <c r="AC23" s="237"/>
      <c r="AD23" s="600"/>
      <c r="AE23" s="18"/>
      <c r="AF23" s="44"/>
      <c r="AG23" s="31"/>
      <c r="AH23" s="212"/>
      <c r="AI23" s="212"/>
      <c r="AJ23" s="237"/>
    </row>
    <row r="24" spans="1:36" ht="16.899999999999999" customHeight="1">
      <c r="A24" s="598"/>
      <c r="B24" s="600"/>
      <c r="C24" s="290"/>
      <c r="D24" s="291"/>
      <c r="E24" s="292"/>
      <c r="F24" s="222"/>
      <c r="G24" s="223"/>
      <c r="H24" s="221"/>
      <c r="I24" s="600"/>
      <c r="J24" s="290"/>
      <c r="K24" s="291"/>
      <c r="L24" s="292"/>
      <c r="M24" s="222"/>
      <c r="N24" s="223"/>
      <c r="O24" s="221"/>
      <c r="P24" s="599"/>
      <c r="Q24" s="468"/>
      <c r="R24" s="465"/>
      <c r="S24" s="439"/>
      <c r="T24" s="484"/>
      <c r="U24" s="223"/>
      <c r="V24" s="221"/>
      <c r="W24" s="634"/>
      <c r="X24" s="381" t="s">
        <v>392</v>
      </c>
      <c r="Y24" s="424">
        <f t="shared" ref="Y24:Y28" si="23">Z24/600*1000</f>
        <v>11.666666666666668</v>
      </c>
      <c r="Z24" s="382">
        <v>7</v>
      </c>
      <c r="AA24" s="264"/>
      <c r="AB24" s="223"/>
      <c r="AC24" s="237"/>
      <c r="AD24" s="600"/>
      <c r="AE24" s="18"/>
      <c r="AF24" s="9"/>
      <c r="AG24" s="44"/>
      <c r="AH24" s="222"/>
      <c r="AI24" s="223"/>
      <c r="AJ24" s="221"/>
    </row>
    <row r="25" spans="1:36" ht="16.899999999999999" customHeight="1">
      <c r="A25" s="597" t="s">
        <v>10</v>
      </c>
      <c r="B25" s="600" t="str">
        <f>'6月菜單'!H18</f>
        <v>豆薯龍骨湯</v>
      </c>
      <c r="C25" s="113" t="s">
        <v>370</v>
      </c>
      <c r="D25" s="295">
        <f t="shared" ref="D25:D27" si="24">E25/600*1000</f>
        <v>30</v>
      </c>
      <c r="E25" s="114">
        <v>18</v>
      </c>
      <c r="F25" s="214">
        <f>D25/210</f>
        <v>0.14285714285714285</v>
      </c>
      <c r="G25" s="214"/>
      <c r="H25" s="237"/>
      <c r="I25" s="600" t="str">
        <f>'6月菜單'!H19</f>
        <v>紫菜蛋花湯</v>
      </c>
      <c r="J25" s="98" t="s">
        <v>377</v>
      </c>
      <c r="K25" s="295">
        <f t="shared" ref="K25" si="25">L25/600*1000</f>
        <v>13.333333333333334</v>
      </c>
      <c r="L25" s="84">
        <v>8</v>
      </c>
      <c r="M25" s="224"/>
      <c r="N25" s="214">
        <f>K25/55</f>
        <v>0.24242424242424243</v>
      </c>
      <c r="O25" s="237"/>
      <c r="P25" s="600">
        <f>'6月菜單'!H20</f>
        <v>0</v>
      </c>
      <c r="Q25" s="52"/>
      <c r="R25" s="206"/>
      <c r="S25" s="84"/>
      <c r="T25" s="221"/>
      <c r="U25" s="214">
        <f>R25/55</f>
        <v>0</v>
      </c>
      <c r="V25" s="237"/>
      <c r="W25" s="634" t="str">
        <f>'6月菜單'!H21</f>
        <v>蔬菜馬鈴薯湯</v>
      </c>
      <c r="X25" s="383" t="s">
        <v>387</v>
      </c>
      <c r="Y25" s="295">
        <f t="shared" si="23"/>
        <v>16.666666666666668</v>
      </c>
      <c r="Z25" s="384">
        <v>10</v>
      </c>
      <c r="AA25" s="267"/>
      <c r="AB25" s="214"/>
      <c r="AC25" s="237">
        <f t="shared" si="20"/>
        <v>0.16666666666666669</v>
      </c>
      <c r="AD25" s="600" t="str">
        <f>'6月菜單'!H22</f>
        <v>冬瓜茶甘藷甜湯</v>
      </c>
      <c r="AE25" s="100" t="s">
        <v>72</v>
      </c>
      <c r="AF25" s="295">
        <f t="shared" ref="AF25" si="26">AG25/600*1000</f>
        <v>40</v>
      </c>
      <c r="AG25" s="84">
        <v>24</v>
      </c>
      <c r="AH25" s="214">
        <f>AF25/55</f>
        <v>0.72727272727272729</v>
      </c>
      <c r="AI25" s="224"/>
      <c r="AJ25" s="237"/>
    </row>
    <row r="26" spans="1:36" ht="17">
      <c r="A26" s="597"/>
      <c r="B26" s="600"/>
      <c r="C26" s="115" t="s">
        <v>371</v>
      </c>
      <c r="D26" s="295">
        <f t="shared" si="24"/>
        <v>10</v>
      </c>
      <c r="E26" s="84">
        <v>6</v>
      </c>
      <c r="F26" s="245"/>
      <c r="G26" s="214"/>
      <c r="H26" s="237"/>
      <c r="I26" s="600"/>
      <c r="J26" s="89" t="s">
        <v>378</v>
      </c>
      <c r="K26" s="206"/>
      <c r="L26" s="86" t="s">
        <v>408</v>
      </c>
      <c r="M26" s="245"/>
      <c r="N26" s="211"/>
      <c r="O26" s="237">
        <f t="shared" ref="O26" si="27">K26/100</f>
        <v>0</v>
      </c>
      <c r="P26" s="600"/>
      <c r="Q26" s="52"/>
      <c r="R26" s="206"/>
      <c r="S26" s="84"/>
      <c r="T26" s="245"/>
      <c r="U26" s="214"/>
      <c r="V26" s="237">
        <f t="shared" ref="V26" si="28">R26/100</f>
        <v>0</v>
      </c>
      <c r="W26" s="634"/>
      <c r="X26" s="426" t="s">
        <v>389</v>
      </c>
      <c r="Y26" s="295">
        <f t="shared" si="23"/>
        <v>10</v>
      </c>
      <c r="Z26" s="384">
        <v>6</v>
      </c>
      <c r="AA26" s="267"/>
      <c r="AB26" s="214"/>
      <c r="AC26" s="237">
        <f t="shared" si="20"/>
        <v>0.1</v>
      </c>
      <c r="AD26" s="600"/>
      <c r="AE26" s="82" t="s">
        <v>112</v>
      </c>
      <c r="AF26" s="206" t="s">
        <v>113</v>
      </c>
      <c r="AG26" s="86" t="s">
        <v>125</v>
      </c>
      <c r="AH26" s="214"/>
      <c r="AI26" s="211"/>
      <c r="AJ26" s="237"/>
    </row>
    <row r="27" spans="1:36" ht="17">
      <c r="A27" s="597"/>
      <c r="B27" s="600"/>
      <c r="C27" s="112" t="s">
        <v>405</v>
      </c>
      <c r="D27" s="295">
        <f t="shared" si="24"/>
        <v>5</v>
      </c>
      <c r="E27" s="101">
        <v>3</v>
      </c>
      <c r="F27" s="245"/>
      <c r="G27" s="214">
        <f>D27/35</f>
        <v>0.14285714285714285</v>
      </c>
      <c r="H27" s="237"/>
      <c r="I27" s="600"/>
      <c r="J27" s="99"/>
      <c r="K27" s="206"/>
      <c r="L27" s="86"/>
      <c r="M27" s="245"/>
      <c r="N27" s="214"/>
      <c r="O27" s="237"/>
      <c r="P27" s="600"/>
      <c r="Q27" s="53"/>
      <c r="R27" s="206"/>
      <c r="S27" s="86"/>
      <c r="T27" s="245"/>
      <c r="U27" s="214"/>
      <c r="V27" s="237"/>
      <c r="W27" s="634"/>
      <c r="X27" s="385" t="s">
        <v>375</v>
      </c>
      <c r="Y27" s="295">
        <f t="shared" si="23"/>
        <v>6.666666666666667</v>
      </c>
      <c r="Z27" s="384">
        <v>4</v>
      </c>
      <c r="AA27" s="267"/>
      <c r="AB27" s="214"/>
      <c r="AC27" s="237">
        <f t="shared" si="20"/>
        <v>6.6666666666666666E-2</v>
      </c>
      <c r="AD27" s="600"/>
      <c r="AE27" s="53"/>
      <c r="AF27" s="206"/>
      <c r="AG27" s="86"/>
      <c r="AH27" s="214"/>
      <c r="AI27" s="214"/>
      <c r="AJ27" s="237"/>
    </row>
    <row r="28" spans="1:36" ht="17">
      <c r="A28" s="597"/>
      <c r="B28" s="600"/>
      <c r="C28" s="112"/>
      <c r="D28" s="206"/>
      <c r="E28" s="147"/>
      <c r="F28" s="214"/>
      <c r="G28" s="225"/>
      <c r="H28" s="237"/>
      <c r="I28" s="600"/>
      <c r="J28" s="379"/>
      <c r="K28" s="206"/>
      <c r="L28" s="84"/>
      <c r="M28" s="214"/>
      <c r="N28" s="214"/>
      <c r="O28" s="237"/>
      <c r="P28" s="600"/>
      <c r="Q28" s="82"/>
      <c r="R28" s="295"/>
      <c r="S28" s="86"/>
      <c r="T28" s="214"/>
      <c r="U28" s="223"/>
      <c r="V28" s="237"/>
      <c r="W28" s="634"/>
      <c r="X28" s="385" t="s">
        <v>390</v>
      </c>
      <c r="Y28" s="295">
        <f t="shared" si="23"/>
        <v>5</v>
      </c>
      <c r="Z28" s="384">
        <v>3</v>
      </c>
      <c r="AA28" s="267"/>
      <c r="AB28" s="225"/>
      <c r="AC28" s="237">
        <f t="shared" si="20"/>
        <v>0.05</v>
      </c>
      <c r="AD28" s="669"/>
      <c r="AE28" s="18"/>
      <c r="AF28" s="67"/>
      <c r="AG28" s="12"/>
      <c r="AH28" s="214"/>
      <c r="AI28" s="225"/>
      <c r="AJ28" s="237"/>
    </row>
    <row r="29" spans="1:36" ht="17.5" thickBot="1">
      <c r="A29" s="597"/>
      <c r="B29" s="600"/>
      <c r="C29" s="54"/>
      <c r="D29" s="206"/>
      <c r="E29" s="377"/>
      <c r="F29" s="214"/>
      <c r="G29" s="214"/>
      <c r="H29" s="237"/>
      <c r="I29" s="600"/>
      <c r="J29" s="290" t="s">
        <v>44</v>
      </c>
      <c r="K29" s="291"/>
      <c r="L29" s="292">
        <v>0.8</v>
      </c>
      <c r="M29" s="214"/>
      <c r="N29" s="211"/>
      <c r="O29" s="237"/>
      <c r="P29" s="600"/>
      <c r="Q29" s="290" t="s">
        <v>44</v>
      </c>
      <c r="R29" s="291"/>
      <c r="S29" s="292">
        <v>0.3</v>
      </c>
      <c r="T29" s="214"/>
      <c r="U29" s="221"/>
      <c r="V29" s="237"/>
      <c r="W29" s="634"/>
      <c r="X29" s="386" t="s">
        <v>391</v>
      </c>
      <c r="Y29" s="387" t="s">
        <v>170</v>
      </c>
      <c r="Z29" s="388" t="s">
        <v>168</v>
      </c>
      <c r="AA29" s="267"/>
      <c r="AB29" s="211"/>
      <c r="AC29" s="237"/>
      <c r="AD29" s="600"/>
      <c r="AE29" s="290" t="s">
        <v>44</v>
      </c>
      <c r="AF29" s="291"/>
      <c r="AG29" s="292">
        <v>0.8</v>
      </c>
      <c r="AH29" s="214"/>
      <c r="AI29" s="211"/>
      <c r="AJ29" s="237"/>
    </row>
    <row r="30" spans="1:36" ht="17">
      <c r="A30" s="597" t="s">
        <v>2</v>
      </c>
      <c r="B30" s="598"/>
      <c r="C30" s="290" t="s">
        <v>44</v>
      </c>
      <c r="D30" s="291"/>
      <c r="E30" s="292">
        <v>0.8</v>
      </c>
      <c r="F30" s="214"/>
      <c r="G30" s="214"/>
      <c r="H30" s="226"/>
      <c r="I30" s="67" t="s">
        <v>2</v>
      </c>
      <c r="J30" s="129"/>
      <c r="K30" s="130"/>
      <c r="L30" s="131"/>
      <c r="M30" s="214"/>
      <c r="N30" s="226"/>
      <c r="O30" s="226"/>
      <c r="P30" s="67" t="s">
        <v>35</v>
      </c>
      <c r="Q30" s="362" t="s">
        <v>36</v>
      </c>
      <c r="R30" s="360"/>
      <c r="S30" s="359" t="s">
        <v>472</v>
      </c>
      <c r="T30" s="214"/>
      <c r="U30" s="226"/>
      <c r="V30" s="226"/>
      <c r="W30" s="67" t="s">
        <v>2</v>
      </c>
      <c r="X30" s="390" t="str">
        <f>'6月菜單'!I21</f>
        <v>鮮奶</v>
      </c>
      <c r="Y30" s="389"/>
      <c r="Z30" s="480" t="s">
        <v>472</v>
      </c>
      <c r="AA30" s="214"/>
      <c r="AB30" s="226"/>
      <c r="AC30" s="226"/>
      <c r="AD30" s="67" t="s">
        <v>2</v>
      </c>
      <c r="AE30" s="12"/>
      <c r="AF30" s="12"/>
      <c r="AG30" s="67"/>
      <c r="AH30" s="214"/>
      <c r="AI30" s="226"/>
      <c r="AJ30" s="226"/>
    </row>
    <row r="31" spans="1:36" ht="17">
      <c r="A31" s="597" t="s">
        <v>11</v>
      </c>
      <c r="B31" s="598"/>
      <c r="C31" s="134"/>
      <c r="D31" s="135"/>
      <c r="E31" s="134"/>
      <c r="F31" s="227"/>
      <c r="G31" s="227"/>
      <c r="H31" s="238"/>
      <c r="I31" s="67" t="s">
        <v>11</v>
      </c>
      <c r="J31" s="60"/>
      <c r="K31" s="12"/>
      <c r="L31" s="60"/>
      <c r="M31" s="227"/>
      <c r="N31" s="227"/>
      <c r="O31" s="238"/>
      <c r="P31" s="67" t="s">
        <v>11</v>
      </c>
      <c r="Q31" s="136"/>
      <c r="R31" s="12"/>
      <c r="S31" s="136"/>
      <c r="T31" s="227"/>
      <c r="U31" s="227"/>
      <c r="V31" s="238"/>
      <c r="W31" s="67" t="s">
        <v>25</v>
      </c>
      <c r="X31" s="12"/>
      <c r="Y31" s="12"/>
      <c r="Z31" s="67"/>
      <c r="AA31" s="227"/>
      <c r="AB31" s="227"/>
      <c r="AC31" s="238"/>
      <c r="AD31" s="67" t="s">
        <v>11</v>
      </c>
      <c r="AE31" s="67"/>
      <c r="AF31" s="12"/>
      <c r="AG31" s="67"/>
      <c r="AH31" s="227"/>
      <c r="AI31" s="227"/>
      <c r="AJ31" s="238"/>
    </row>
    <row r="32" spans="1:36" ht="16.899999999999999" customHeight="1">
      <c r="A32" s="639" t="s">
        <v>12</v>
      </c>
      <c r="B32" s="642" t="s">
        <v>13</v>
      </c>
      <c r="C32" s="642"/>
      <c r="D32" s="13">
        <v>3</v>
      </c>
      <c r="E32" s="24">
        <f>D32*45</f>
        <v>135</v>
      </c>
      <c r="F32" s="227"/>
      <c r="G32" s="227"/>
      <c r="H32" s="227"/>
      <c r="I32" s="642" t="s">
        <v>13</v>
      </c>
      <c r="J32" s="642"/>
      <c r="K32" s="13">
        <v>3</v>
      </c>
      <c r="L32" s="24">
        <f>K32*45</f>
        <v>135</v>
      </c>
      <c r="M32" s="227"/>
      <c r="N32" s="227"/>
      <c r="O32" s="227"/>
      <c r="P32" s="642" t="s">
        <v>13</v>
      </c>
      <c r="Q32" s="642"/>
      <c r="R32" s="13">
        <v>2.5</v>
      </c>
      <c r="S32" s="24">
        <f>R32*45</f>
        <v>112.5</v>
      </c>
      <c r="T32" s="227"/>
      <c r="U32" s="227"/>
      <c r="V32" s="227"/>
      <c r="W32" s="642" t="s">
        <v>13</v>
      </c>
      <c r="X32" s="642"/>
      <c r="Y32" s="13">
        <v>3</v>
      </c>
      <c r="Z32" s="24">
        <f>Y32*45</f>
        <v>135</v>
      </c>
      <c r="AA32" s="227"/>
      <c r="AB32" s="227"/>
      <c r="AC32" s="227"/>
      <c r="AD32" s="642" t="s">
        <v>13</v>
      </c>
      <c r="AE32" s="642"/>
      <c r="AF32" s="13">
        <v>3</v>
      </c>
      <c r="AG32" s="24">
        <f>AF32*45</f>
        <v>135</v>
      </c>
      <c r="AH32" s="227"/>
      <c r="AI32" s="227"/>
      <c r="AJ32" s="227"/>
    </row>
    <row r="33" spans="1:36" ht="16.899999999999999" customHeight="1">
      <c r="A33" s="640"/>
      <c r="B33" s="68" t="s">
        <v>14</v>
      </c>
      <c r="C33" s="68"/>
      <c r="D33" s="235">
        <f>SUM(F5:F29)</f>
        <v>5.0742296918767513</v>
      </c>
      <c r="E33" s="25">
        <f>D33*70</f>
        <v>355.1960784313726</v>
      </c>
      <c r="F33" s="228"/>
      <c r="G33" s="228"/>
      <c r="H33" s="228"/>
      <c r="I33" s="642" t="s">
        <v>14</v>
      </c>
      <c r="J33" s="642"/>
      <c r="K33" s="235">
        <f>SUM(M5:M29)</f>
        <v>4.5</v>
      </c>
      <c r="L33" s="25">
        <f>K33*70</f>
        <v>315</v>
      </c>
      <c r="M33" s="228"/>
      <c r="N33" s="228"/>
      <c r="O33" s="228"/>
      <c r="P33" s="642" t="s">
        <v>14</v>
      </c>
      <c r="Q33" s="642"/>
      <c r="R33" s="235">
        <f>SUM(T5:T29)</f>
        <v>5.5</v>
      </c>
      <c r="S33" s="25">
        <f>R33*70</f>
        <v>385</v>
      </c>
      <c r="T33" s="228"/>
      <c r="U33" s="228"/>
      <c r="V33" s="228"/>
      <c r="W33" s="642" t="s">
        <v>14</v>
      </c>
      <c r="X33" s="642"/>
      <c r="Y33" s="235">
        <f>SUM(AA5:AA29)</f>
        <v>4.5</v>
      </c>
      <c r="Z33" s="25">
        <f>Y33*70</f>
        <v>315</v>
      </c>
      <c r="AA33" s="228"/>
      <c r="AB33" s="228"/>
      <c r="AC33" s="228"/>
      <c r="AD33" s="642" t="s">
        <v>23</v>
      </c>
      <c r="AE33" s="642"/>
      <c r="AF33" s="235">
        <f>SUM(AH5:AH29)</f>
        <v>5.2272727272727275</v>
      </c>
      <c r="AG33" s="25">
        <f>AF33*70</f>
        <v>365.90909090909093</v>
      </c>
      <c r="AH33" s="228"/>
      <c r="AI33" s="228"/>
      <c r="AJ33" s="228"/>
    </row>
    <row r="34" spans="1:36" ht="17">
      <c r="A34" s="640"/>
      <c r="B34" s="68" t="s">
        <v>15</v>
      </c>
      <c r="C34" s="68"/>
      <c r="D34" s="235">
        <f>SUM(G5:G31)</f>
        <v>2.1024974120082818</v>
      </c>
      <c r="E34" s="25">
        <f>D34*75</f>
        <v>157.68730590062114</v>
      </c>
      <c r="F34" s="229"/>
      <c r="G34" s="229"/>
      <c r="H34" s="229"/>
      <c r="I34" s="642" t="s">
        <v>15</v>
      </c>
      <c r="J34" s="642"/>
      <c r="K34" s="235">
        <f>SUM(N5:N31)</f>
        <v>2.3852813852813854</v>
      </c>
      <c r="L34" s="25">
        <f>K34*75</f>
        <v>178.89610389610391</v>
      </c>
      <c r="M34" s="229"/>
      <c r="N34" s="229"/>
      <c r="O34" s="229"/>
      <c r="P34" s="642" t="s">
        <v>15</v>
      </c>
      <c r="Q34" s="642"/>
      <c r="R34" s="235">
        <f>SUM(U5:U31)</f>
        <v>2.8207792207792206</v>
      </c>
      <c r="S34" s="25">
        <f>R34*75</f>
        <v>211.55844155844156</v>
      </c>
      <c r="T34" s="229"/>
      <c r="U34" s="229"/>
      <c r="V34" s="229"/>
      <c r="W34" s="642" t="s">
        <v>15</v>
      </c>
      <c r="X34" s="642"/>
      <c r="Y34" s="235">
        <f>SUM(AB5:AB31)</f>
        <v>3.2833333333333332</v>
      </c>
      <c r="Z34" s="25">
        <f>Y34*75</f>
        <v>246.25</v>
      </c>
      <c r="AA34" s="229"/>
      <c r="AB34" s="229"/>
      <c r="AC34" s="229"/>
      <c r="AD34" s="642" t="s">
        <v>15</v>
      </c>
      <c r="AE34" s="642"/>
      <c r="AF34" s="235">
        <f>SUM(AI5:AI31)</f>
        <v>2.5181818181818181</v>
      </c>
      <c r="AG34" s="25">
        <f>AF34*75</f>
        <v>188.86363636363635</v>
      </c>
      <c r="AH34" s="229"/>
      <c r="AI34" s="229"/>
      <c r="AJ34" s="229"/>
    </row>
    <row r="35" spans="1:36" ht="17">
      <c r="A35" s="640"/>
      <c r="B35" s="68" t="s">
        <v>16</v>
      </c>
      <c r="C35" s="68"/>
      <c r="D35" s="235">
        <f>SUM(H5:H29)</f>
        <v>0.78333333333333333</v>
      </c>
      <c r="E35" s="25">
        <f>D35*25</f>
        <v>19.583333333333332</v>
      </c>
      <c r="F35" s="230"/>
      <c r="G35" s="230"/>
      <c r="H35" s="230"/>
      <c r="I35" s="642" t="s">
        <v>16</v>
      </c>
      <c r="J35" s="642"/>
      <c r="K35" s="235">
        <f>SUM(O5:O29)</f>
        <v>1.7666666666666666</v>
      </c>
      <c r="L35" s="25">
        <f>K35*25</f>
        <v>44.166666666666664</v>
      </c>
      <c r="M35" s="230"/>
      <c r="N35" s="230"/>
      <c r="O35" s="230"/>
      <c r="P35" s="642" t="s">
        <v>16</v>
      </c>
      <c r="Q35" s="642"/>
      <c r="R35" s="235">
        <f>SUM(V5:V29)</f>
        <v>0.85</v>
      </c>
      <c r="S35" s="25">
        <f>R35*25</f>
        <v>21.25</v>
      </c>
      <c r="T35" s="230"/>
      <c r="U35" s="230"/>
      <c r="V35" s="230"/>
      <c r="W35" s="642" t="s">
        <v>16</v>
      </c>
      <c r="X35" s="642"/>
      <c r="Y35" s="235">
        <f>SUM(AC5:AC29)</f>
        <v>1.417826086956522</v>
      </c>
      <c r="Z35" s="25">
        <f>Y35*25</f>
        <v>35.445652173913054</v>
      </c>
      <c r="AA35" s="230"/>
      <c r="AB35" s="230"/>
      <c r="AC35" s="230"/>
      <c r="AD35" s="642" t="s">
        <v>16</v>
      </c>
      <c r="AE35" s="642"/>
      <c r="AF35" s="235">
        <f>SUM(AJ5:AJ29)</f>
        <v>1.5</v>
      </c>
      <c r="AG35" s="25">
        <f>AF35*25</f>
        <v>37.5</v>
      </c>
      <c r="AH35" s="230"/>
      <c r="AI35" s="230"/>
      <c r="AJ35" s="230"/>
    </row>
    <row r="36" spans="1:36" ht="17">
      <c r="A36" s="640"/>
      <c r="B36" s="68" t="s">
        <v>17</v>
      </c>
      <c r="C36" s="68"/>
      <c r="D36" s="14">
        <v>0</v>
      </c>
      <c r="E36" s="26">
        <f>D36*60</f>
        <v>0</v>
      </c>
      <c r="F36" s="230"/>
      <c r="G36" s="230"/>
      <c r="H36" s="230"/>
      <c r="I36" s="642" t="s">
        <v>17</v>
      </c>
      <c r="J36" s="642"/>
      <c r="K36" s="14">
        <v>0</v>
      </c>
      <c r="L36" s="26">
        <f>K36*60</f>
        <v>0</v>
      </c>
      <c r="M36" s="230"/>
      <c r="N36" s="230"/>
      <c r="O36" s="230"/>
      <c r="P36" s="642" t="s">
        <v>17</v>
      </c>
      <c r="Q36" s="642"/>
      <c r="R36" s="14">
        <v>1</v>
      </c>
      <c r="S36" s="26">
        <f>R36*60</f>
        <v>60</v>
      </c>
      <c r="T36" s="230"/>
      <c r="U36" s="230"/>
      <c r="V36" s="230"/>
      <c r="W36" s="642" t="s">
        <v>17</v>
      </c>
      <c r="X36" s="642"/>
      <c r="Y36" s="14">
        <v>0</v>
      </c>
      <c r="Z36" s="26">
        <f>Y36*60</f>
        <v>0</v>
      </c>
      <c r="AA36" s="230"/>
      <c r="AB36" s="230"/>
      <c r="AC36" s="230"/>
      <c r="AD36" s="642" t="s">
        <v>17</v>
      </c>
      <c r="AE36" s="642"/>
      <c r="AF36" s="14">
        <v>0</v>
      </c>
      <c r="AG36" s="26">
        <f>AF36*60</f>
        <v>0</v>
      </c>
      <c r="AH36" s="230"/>
      <c r="AI36" s="230"/>
      <c r="AJ36" s="230"/>
    </row>
    <row r="37" spans="1:36" ht="17">
      <c r="A37" s="641"/>
      <c r="B37" s="19" t="s">
        <v>19</v>
      </c>
      <c r="C37" s="19"/>
      <c r="D37" s="20">
        <v>0</v>
      </c>
      <c r="E37" s="26">
        <f>D37*120</f>
        <v>0</v>
      </c>
      <c r="F37" s="231"/>
      <c r="G37" s="231"/>
      <c r="H37" s="231"/>
      <c r="I37" s="19" t="s">
        <v>19</v>
      </c>
      <c r="J37" s="19"/>
      <c r="K37" s="20">
        <v>0</v>
      </c>
      <c r="L37" s="26">
        <f>K37*120</f>
        <v>0</v>
      </c>
      <c r="M37" s="231"/>
      <c r="N37" s="231"/>
      <c r="O37" s="231"/>
      <c r="P37" s="19" t="s">
        <v>19</v>
      </c>
      <c r="Q37" s="19"/>
      <c r="R37" s="20">
        <v>0</v>
      </c>
      <c r="S37" s="26">
        <f>R37*120</f>
        <v>0</v>
      </c>
      <c r="T37" s="231"/>
      <c r="U37" s="231"/>
      <c r="V37" s="231"/>
      <c r="W37" s="19" t="s">
        <v>20</v>
      </c>
      <c r="X37" s="19"/>
      <c r="Y37" s="20">
        <v>1</v>
      </c>
      <c r="Z37" s="26">
        <f>Y37*120</f>
        <v>120</v>
      </c>
      <c r="AA37" s="231"/>
      <c r="AB37" s="231"/>
      <c r="AC37" s="231"/>
      <c r="AD37" s="19" t="s">
        <v>20</v>
      </c>
      <c r="AE37" s="19"/>
      <c r="AF37" s="20">
        <v>0</v>
      </c>
      <c r="AG37" s="26">
        <f>AF37*120</f>
        <v>0</v>
      </c>
      <c r="AH37" s="231"/>
      <c r="AI37" s="231"/>
      <c r="AJ37" s="231"/>
    </row>
    <row r="38" spans="1:36" s="8" customFormat="1" ht="17">
      <c r="A38" s="15"/>
      <c r="B38" s="642" t="s">
        <v>18</v>
      </c>
      <c r="C38" s="642"/>
      <c r="D38" s="16"/>
      <c r="E38" s="26">
        <f>SUM(E32:E37)</f>
        <v>667.46671766532711</v>
      </c>
      <c r="F38" s="231"/>
      <c r="G38" s="231"/>
      <c r="H38" s="231"/>
      <c r="I38" s="642" t="s">
        <v>18</v>
      </c>
      <c r="J38" s="642"/>
      <c r="K38" s="17"/>
      <c r="L38" s="26">
        <f>SUM(L32:L37)</f>
        <v>673.06277056277054</v>
      </c>
      <c r="M38" s="231"/>
      <c r="N38" s="231"/>
      <c r="O38" s="231"/>
      <c r="P38" s="642" t="s">
        <v>18</v>
      </c>
      <c r="Q38" s="642"/>
      <c r="R38" s="17"/>
      <c r="S38" s="26">
        <f>SUM(S32:S37)</f>
        <v>790.30844155844159</v>
      </c>
      <c r="T38" s="231"/>
      <c r="U38" s="231"/>
      <c r="V38" s="231"/>
      <c r="W38" s="642" t="s">
        <v>18</v>
      </c>
      <c r="X38" s="642"/>
      <c r="Y38" s="17"/>
      <c r="Z38" s="26">
        <f>SUM(Z32:Z37)</f>
        <v>851.695652173913</v>
      </c>
      <c r="AA38" s="231"/>
      <c r="AB38" s="231"/>
      <c r="AC38" s="231"/>
      <c r="AD38" s="642" t="s">
        <v>18</v>
      </c>
      <c r="AE38" s="642"/>
      <c r="AF38" s="17"/>
      <c r="AG38" s="26">
        <f>SUM(AG32:AG37)</f>
        <v>727.27272727272725</v>
      </c>
      <c r="AH38" s="231"/>
      <c r="AI38" s="231"/>
      <c r="AJ38" s="231"/>
    </row>
    <row r="39" spans="1:36" s="42" customFormat="1" ht="17">
      <c r="A39" s="595" t="s">
        <v>34</v>
      </c>
      <c r="B39" s="595"/>
      <c r="C39" s="595"/>
      <c r="D39" s="595"/>
      <c r="E39" s="595"/>
      <c r="F39" s="595"/>
      <c r="G39" s="595"/>
      <c r="H39" s="595"/>
      <c r="I39" s="596"/>
      <c r="J39" s="596"/>
      <c r="K39" s="596"/>
      <c r="L39" s="596"/>
      <c r="M39" s="596"/>
      <c r="N39" s="596"/>
      <c r="O39" s="596"/>
      <c r="P39" s="596"/>
      <c r="Q39" s="596"/>
      <c r="R39" s="596"/>
      <c r="S39" s="596"/>
      <c r="T39" s="596"/>
      <c r="U39" s="596"/>
      <c r="V39" s="596"/>
      <c r="W39" s="596"/>
      <c r="X39" s="596"/>
      <c r="Y39" s="596"/>
      <c r="Z39" s="596"/>
      <c r="AA39" s="596"/>
      <c r="AB39" s="596"/>
      <c r="AC39" s="596"/>
      <c r="AD39" s="596"/>
      <c r="AE39" s="596"/>
      <c r="AF39" s="596"/>
      <c r="AG39" s="596"/>
      <c r="AH39" s="205"/>
      <c r="AI39" s="205"/>
      <c r="AJ39" s="205"/>
    </row>
    <row r="40" spans="1:36" ht="17">
      <c r="A40" s="584" t="s">
        <v>61</v>
      </c>
      <c r="B40" s="585"/>
      <c r="C40" s="585"/>
      <c r="D40" s="585"/>
      <c r="E40" s="585"/>
      <c r="F40" s="585"/>
      <c r="G40" s="586"/>
      <c r="H40" s="586"/>
      <c r="I40" s="586"/>
      <c r="J40" s="586"/>
      <c r="K40" s="586"/>
      <c r="L40" s="586"/>
      <c r="M40" s="234"/>
      <c r="N40" s="234"/>
      <c r="O40" s="234"/>
      <c r="T40" s="234"/>
      <c r="U40" s="234"/>
      <c r="V40" s="234"/>
      <c r="AA40" s="234"/>
      <c r="AB40" s="234"/>
      <c r="AC40" s="234"/>
      <c r="AH40" s="234"/>
      <c r="AI40" s="234"/>
      <c r="AJ40" s="234"/>
    </row>
    <row r="41" spans="1:36">
      <c r="F41" s="234"/>
      <c r="G41" s="234"/>
      <c r="H41" s="234"/>
      <c r="M41" s="234"/>
      <c r="N41" s="234"/>
      <c r="O41" s="234"/>
      <c r="T41" s="234"/>
      <c r="U41" s="234"/>
      <c r="V41" s="234"/>
      <c r="AA41" s="234"/>
      <c r="AB41" s="234"/>
      <c r="AC41" s="234"/>
      <c r="AH41" s="234"/>
      <c r="AI41" s="234"/>
      <c r="AJ41" s="234"/>
    </row>
    <row r="42" spans="1:36">
      <c r="F42" s="234"/>
      <c r="G42" s="234"/>
      <c r="H42" s="234"/>
      <c r="M42" s="234"/>
      <c r="N42" s="234"/>
      <c r="O42" s="234"/>
      <c r="T42" s="234"/>
      <c r="U42" s="234"/>
      <c r="V42" s="234"/>
      <c r="AA42" s="234"/>
      <c r="AB42" s="234"/>
      <c r="AC42" s="234"/>
      <c r="AH42" s="234"/>
      <c r="AI42" s="234"/>
      <c r="AJ42" s="234"/>
    </row>
    <row r="50" ht="14.25" customHeight="1"/>
  </sheetData>
  <mergeCells count="69">
    <mergeCell ref="AD36:AE36"/>
    <mergeCell ref="P36:Q36"/>
    <mergeCell ref="I36:J36"/>
    <mergeCell ref="W36:X36"/>
    <mergeCell ref="AD34:AE34"/>
    <mergeCell ref="W35:X35"/>
    <mergeCell ref="AD35:AE35"/>
    <mergeCell ref="W34:X34"/>
    <mergeCell ref="A30:B30"/>
    <mergeCell ref="A31:B31"/>
    <mergeCell ref="B32:C32"/>
    <mergeCell ref="P16:P21"/>
    <mergeCell ref="B22:B24"/>
    <mergeCell ref="I22:I24"/>
    <mergeCell ref="P22:P24"/>
    <mergeCell ref="B16:B21"/>
    <mergeCell ref="I16:I21"/>
    <mergeCell ref="A32:A37"/>
    <mergeCell ref="I35:J35"/>
    <mergeCell ref="P35:Q35"/>
    <mergeCell ref="P34:Q34"/>
    <mergeCell ref="I34:J34"/>
    <mergeCell ref="B38:C38"/>
    <mergeCell ref="I38:J38"/>
    <mergeCell ref="P38:Q38"/>
    <mergeCell ref="W38:X38"/>
    <mergeCell ref="AD38:AE38"/>
    <mergeCell ref="AD32:AE32"/>
    <mergeCell ref="I33:J33"/>
    <mergeCell ref="P33:Q33"/>
    <mergeCell ref="W33:X33"/>
    <mergeCell ref="AD33:AE33"/>
    <mergeCell ref="P32:Q32"/>
    <mergeCell ref="I32:J32"/>
    <mergeCell ref="W32:X32"/>
    <mergeCell ref="AD25:AD29"/>
    <mergeCell ref="A22:A24"/>
    <mergeCell ref="W22:W24"/>
    <mergeCell ref="AD22:AD24"/>
    <mergeCell ref="A25:A29"/>
    <mergeCell ref="W25:W29"/>
    <mergeCell ref="B25:B29"/>
    <mergeCell ref="I25:I29"/>
    <mergeCell ref="P25:P29"/>
    <mergeCell ref="I8:I15"/>
    <mergeCell ref="A1:AG1"/>
    <mergeCell ref="B3:E3"/>
    <mergeCell ref="I3:L3"/>
    <mergeCell ref="P3:S3"/>
    <mergeCell ref="W3:Z3"/>
    <mergeCell ref="AD3:AG3"/>
    <mergeCell ref="A2:B2"/>
    <mergeCell ref="C2:L2"/>
    <mergeCell ref="A40:L40"/>
    <mergeCell ref="AK2:BB2"/>
    <mergeCell ref="A39:AG39"/>
    <mergeCell ref="AD16:AD21"/>
    <mergeCell ref="A16:A21"/>
    <mergeCell ref="B5:B7"/>
    <mergeCell ref="I5:I7"/>
    <mergeCell ref="P5:P15"/>
    <mergeCell ref="W16:W21"/>
    <mergeCell ref="AD5:AD7"/>
    <mergeCell ref="A8:A15"/>
    <mergeCell ref="W8:W15"/>
    <mergeCell ref="A5:A7"/>
    <mergeCell ref="W5:W7"/>
    <mergeCell ref="AD8:AD15"/>
    <mergeCell ref="B8:B15"/>
  </mergeCells>
  <phoneticPr fontId="10" type="noConversion"/>
  <conditionalFormatting sqref="X22">
    <cfRule type="containsText" dxfId="30" priority="26" stopIfTrue="1" operator="containsText" text="炸">
      <formula>NOT(ISERROR(SEARCH("炸",X22)))</formula>
    </cfRule>
  </conditionalFormatting>
  <conditionalFormatting sqref="AE22">
    <cfRule type="containsText" dxfId="29" priority="25" stopIfTrue="1" operator="containsText" text="炸">
      <formula>NOT(ISERROR(SEARCH("炸",AE22)))</formula>
    </cfRule>
  </conditionalFormatting>
  <conditionalFormatting sqref="E22:E23">
    <cfRule type="containsText" dxfId="28" priority="24" stopIfTrue="1" operator="containsText" text="炸">
      <formula>NOT(ISERROR(SEARCH("炸",E22)))</formula>
    </cfRule>
  </conditionalFormatting>
  <conditionalFormatting sqref="L22">
    <cfRule type="containsText" dxfId="27" priority="23" stopIfTrue="1" operator="containsText" text="炸">
      <formula>NOT(ISERROR(SEARCH("炸",L22)))</formula>
    </cfRule>
  </conditionalFormatting>
  <conditionalFormatting sqref="Z22">
    <cfRule type="containsText" dxfId="26" priority="22" stopIfTrue="1" operator="containsText" text="炸">
      <formula>NOT(ISERROR(SEARCH("炸",Z22)))</formula>
    </cfRule>
  </conditionalFormatting>
  <conditionalFormatting sqref="J22">
    <cfRule type="containsText" dxfId="25" priority="27" stopIfTrue="1" operator="containsText" text="炸">
      <formula>NOT(ISERROR(SEARCH("炸",J22)))</formula>
    </cfRule>
  </conditionalFormatting>
  <conditionalFormatting sqref="Q14">
    <cfRule type="containsText" dxfId="24" priority="9" stopIfTrue="1" operator="containsText" text="炸">
      <formula>NOT(ISERROR(SEARCH("炸",Q14)))</formula>
    </cfRule>
  </conditionalFormatting>
  <conditionalFormatting sqref="Q13">
    <cfRule type="containsText" dxfId="23" priority="8" stopIfTrue="1" operator="containsText" text="炸">
      <formula>NOT(ISERROR(SEARCH("炸",Q13)))</formula>
    </cfRule>
  </conditionalFormatting>
  <conditionalFormatting sqref="S22">
    <cfRule type="containsText" dxfId="22" priority="6" stopIfTrue="1" operator="containsText" text="炸">
      <formula>NOT(ISERROR(SEARCH("炸",S22)))</formula>
    </cfRule>
  </conditionalFormatting>
  <conditionalFormatting sqref="Q22">
    <cfRule type="containsText" dxfId="21" priority="7" stopIfTrue="1" operator="containsText" text="炸">
      <formula>NOT(ISERROR(SEARCH("炸",Q22)))</formula>
    </cfRule>
  </conditionalFormatting>
  <conditionalFormatting sqref="C22">
    <cfRule type="containsText" dxfId="20" priority="5" stopIfTrue="1" operator="containsText" text="炸">
      <formula>NOT(ISERROR(SEARCH("炸",C22)))</formula>
    </cfRule>
  </conditionalFormatting>
  <conditionalFormatting sqref="C16:C18">
    <cfRule type="containsText" dxfId="19" priority="4" stopIfTrue="1" operator="containsText" text="炸">
      <formula>NOT(ISERROR(SEARCH("炸",C16)))</formula>
    </cfRule>
  </conditionalFormatting>
  <conditionalFormatting sqref="J16:J18">
    <cfRule type="containsText" dxfId="18" priority="3" stopIfTrue="1" operator="containsText" text="炸">
      <formula>NOT(ISERROR(SEARCH("炸",J16)))</formula>
    </cfRule>
  </conditionalFormatting>
  <conditionalFormatting sqref="J20">
    <cfRule type="containsText" dxfId="17" priority="2" stopIfTrue="1" operator="containsText" text="炸">
      <formula>NOT(ISERROR(SEARCH("炸",J20)))</formula>
    </cfRule>
  </conditionalFormatting>
  <conditionalFormatting sqref="J19">
    <cfRule type="containsText" dxfId="16" priority="1" stopIfTrue="1" operator="containsText" text="炸">
      <formula>NOT(ISERROR(SEARCH("炸",J19)))</formula>
    </cfRule>
  </conditionalFormatting>
  <pageMargins left="0.19685039370078741" right="0.19685039370078741" top="0.19685039370078741" bottom="0.19685039370078741" header="0.19685039370078741" footer="0.19685039370078741"/>
  <pageSetup paperSize="9" scale="41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BB50"/>
  <sheetViews>
    <sheetView topLeftCell="A7" zoomScale="80" zoomScaleNormal="80" workbookViewId="0">
      <selection activeCell="C13" sqref="C13"/>
    </sheetView>
  </sheetViews>
  <sheetFormatPr defaultRowHeight="14"/>
  <cols>
    <col min="1" max="1" width="4.9140625" customWidth="1"/>
    <col min="2" max="2" width="5.9140625" customWidth="1"/>
    <col min="3" max="3" width="9.9140625" customWidth="1"/>
    <col min="4" max="4" width="7.33203125" customWidth="1"/>
    <col min="5" max="5" width="6.75" customWidth="1"/>
    <col min="6" max="8" width="4.75" style="542" hidden="1" customWidth="1"/>
    <col min="9" max="9" width="6.25" customWidth="1"/>
    <col min="10" max="10" width="9.75" customWidth="1"/>
    <col min="11" max="11" width="6.75" customWidth="1"/>
    <col min="12" max="12" width="6.83203125" customWidth="1"/>
    <col min="13" max="15" width="4.75" style="232" hidden="1" customWidth="1"/>
    <col min="16" max="16" width="6.25" customWidth="1"/>
    <col min="17" max="17" width="9.75" customWidth="1"/>
    <col min="18" max="19" width="7.75" customWidth="1"/>
    <col min="20" max="22" width="4.75" style="408" hidden="1" customWidth="1"/>
    <col min="23" max="23" width="6.9140625" customWidth="1"/>
    <col min="24" max="24" width="10.1640625" customWidth="1"/>
    <col min="25" max="25" width="7.33203125" customWidth="1"/>
    <col min="26" max="26" width="8.75" customWidth="1"/>
    <col min="27" max="29" width="4.75" style="408" hidden="1" customWidth="1"/>
    <col min="30" max="30" width="6.1640625" style="559" customWidth="1"/>
    <col min="31" max="31" width="9.33203125" style="559" customWidth="1"/>
    <col min="32" max="32" width="7.75" style="559" customWidth="1"/>
    <col min="33" max="33" width="7" style="559" customWidth="1"/>
    <col min="34" max="36" width="4.75" style="408" hidden="1" customWidth="1"/>
    <col min="38" max="38" width="11.75" customWidth="1"/>
  </cols>
  <sheetData>
    <row r="1" spans="1:54" ht="25">
      <c r="A1" s="587" t="s">
        <v>270</v>
      </c>
      <c r="B1" s="587"/>
      <c r="C1" s="587"/>
      <c r="D1" s="587"/>
      <c r="E1" s="587"/>
      <c r="F1" s="587"/>
      <c r="G1" s="587"/>
      <c r="H1" s="587"/>
      <c r="I1" s="587"/>
      <c r="J1" s="587"/>
      <c r="K1" s="587"/>
      <c r="L1" s="587"/>
      <c r="M1" s="587"/>
      <c r="N1" s="587"/>
      <c r="O1" s="587"/>
      <c r="P1" s="587"/>
      <c r="Q1" s="587"/>
      <c r="R1" s="587"/>
      <c r="S1" s="587"/>
      <c r="T1" s="587"/>
      <c r="U1" s="587"/>
      <c r="V1" s="587"/>
      <c r="W1" s="587"/>
      <c r="X1" s="587"/>
      <c r="Y1" s="587"/>
      <c r="Z1" s="587"/>
      <c r="AA1" s="587"/>
      <c r="AB1" s="587"/>
      <c r="AC1" s="587"/>
      <c r="AD1" s="587"/>
      <c r="AE1" s="587"/>
      <c r="AF1" s="587"/>
      <c r="AG1" s="588"/>
      <c r="AH1" s="412"/>
      <c r="AI1" s="412"/>
      <c r="AJ1" s="412"/>
    </row>
    <row r="2" spans="1:54" s="348" customFormat="1" ht="24" customHeight="1">
      <c r="A2" s="589" t="s">
        <v>21</v>
      </c>
      <c r="B2" s="589"/>
      <c r="C2" s="590" t="s">
        <v>484</v>
      </c>
      <c r="D2" s="591"/>
      <c r="E2" s="591"/>
      <c r="F2" s="591"/>
      <c r="G2" s="591"/>
      <c r="H2" s="591"/>
      <c r="I2" s="591"/>
      <c r="J2" s="591"/>
      <c r="K2" s="591"/>
      <c r="L2" s="591"/>
      <c r="M2" s="208"/>
      <c r="N2" s="208"/>
      <c r="O2" s="208"/>
      <c r="P2" s="367" t="s">
        <v>139</v>
      </c>
      <c r="Q2" s="367"/>
      <c r="R2" s="45"/>
      <c r="S2" s="367"/>
      <c r="T2" s="402"/>
      <c r="U2" s="402"/>
      <c r="V2" s="402"/>
      <c r="W2" s="367"/>
      <c r="X2" s="347" t="s">
        <v>22</v>
      </c>
      <c r="Z2" s="347"/>
      <c r="AA2" s="411"/>
      <c r="AB2" s="411"/>
      <c r="AC2" s="411"/>
      <c r="AD2" s="513"/>
      <c r="AE2" s="513"/>
      <c r="AF2" s="512"/>
      <c r="AG2" s="513"/>
      <c r="AH2" s="411"/>
      <c r="AI2" s="411"/>
      <c r="AJ2" s="411"/>
      <c r="AK2" s="592"/>
      <c r="AL2" s="592"/>
      <c r="AM2" s="592"/>
      <c r="AN2" s="592"/>
      <c r="AO2" s="592"/>
      <c r="AP2" s="592"/>
      <c r="AQ2" s="592"/>
      <c r="AR2" s="592"/>
      <c r="AS2" s="592"/>
      <c r="AT2" s="592"/>
      <c r="AU2" s="592"/>
      <c r="AV2" s="592"/>
      <c r="AW2" s="592"/>
      <c r="AX2" s="592"/>
      <c r="AY2" s="592"/>
      <c r="AZ2" s="592"/>
      <c r="BA2" s="592"/>
      <c r="BB2" s="592"/>
    </row>
    <row r="3" spans="1:54" ht="17">
      <c r="A3" s="66" t="s">
        <v>0</v>
      </c>
      <c r="B3" s="675" t="s">
        <v>473</v>
      </c>
      <c r="C3" s="676"/>
      <c r="D3" s="676"/>
      <c r="E3" s="676"/>
      <c r="F3" s="520"/>
      <c r="G3" s="520"/>
      <c r="H3" s="520"/>
      <c r="I3" s="675" t="s">
        <v>474</v>
      </c>
      <c r="J3" s="676"/>
      <c r="K3" s="676"/>
      <c r="L3" s="676"/>
      <c r="M3" s="370"/>
      <c r="N3" s="371"/>
      <c r="O3" s="371"/>
      <c r="P3" s="675" t="s">
        <v>475</v>
      </c>
      <c r="Q3" s="676"/>
      <c r="R3" s="676"/>
      <c r="S3" s="676"/>
      <c r="T3" s="369"/>
      <c r="U3" s="369"/>
      <c r="V3" s="369"/>
      <c r="W3" s="675" t="s">
        <v>476</v>
      </c>
      <c r="X3" s="676"/>
      <c r="Y3" s="676"/>
      <c r="Z3" s="676"/>
      <c r="AA3" s="369"/>
      <c r="AB3" s="369"/>
      <c r="AC3" s="369"/>
      <c r="AD3" s="597" t="s">
        <v>456</v>
      </c>
      <c r="AE3" s="598"/>
      <c r="AF3" s="598"/>
      <c r="AG3" s="598"/>
      <c r="AH3" s="210"/>
      <c r="AI3" s="210"/>
      <c r="AJ3" s="210"/>
    </row>
    <row r="4" spans="1:54" ht="17">
      <c r="A4" s="66" t="s">
        <v>3</v>
      </c>
      <c r="B4" s="10" t="s">
        <v>4</v>
      </c>
      <c r="C4" s="66" t="s">
        <v>5</v>
      </c>
      <c r="D4" s="11" t="s">
        <v>6</v>
      </c>
      <c r="E4" s="10" t="s">
        <v>7</v>
      </c>
      <c r="F4" s="521" t="s">
        <v>40</v>
      </c>
      <c r="G4" s="521" t="s">
        <v>41</v>
      </c>
      <c r="H4" s="522" t="s">
        <v>42</v>
      </c>
      <c r="I4" s="10" t="s">
        <v>4</v>
      </c>
      <c r="J4" s="66" t="s">
        <v>5</v>
      </c>
      <c r="K4" s="11" t="s">
        <v>6</v>
      </c>
      <c r="L4" s="10" t="s">
        <v>7</v>
      </c>
      <c r="M4" s="207" t="s">
        <v>40</v>
      </c>
      <c r="N4" s="207" t="s">
        <v>41</v>
      </c>
      <c r="O4" s="236" t="s">
        <v>42</v>
      </c>
      <c r="P4" s="10" t="s">
        <v>4</v>
      </c>
      <c r="Q4" s="66" t="s">
        <v>5</v>
      </c>
      <c r="R4" s="11" t="s">
        <v>6</v>
      </c>
      <c r="S4" s="10" t="s">
        <v>7</v>
      </c>
      <c r="T4" s="403" t="s">
        <v>40</v>
      </c>
      <c r="U4" s="403" t="s">
        <v>41</v>
      </c>
      <c r="V4" s="404" t="s">
        <v>42</v>
      </c>
      <c r="W4" s="10" t="s">
        <v>4</v>
      </c>
      <c r="X4" s="66" t="s">
        <v>5</v>
      </c>
      <c r="Y4" s="11" t="s">
        <v>6</v>
      </c>
      <c r="Z4" s="10" t="s">
        <v>7</v>
      </c>
      <c r="AA4" s="403" t="s">
        <v>40</v>
      </c>
      <c r="AB4" s="403" t="s">
        <v>41</v>
      </c>
      <c r="AC4" s="404" t="s">
        <v>42</v>
      </c>
      <c r="AD4" s="12" t="s">
        <v>4</v>
      </c>
      <c r="AE4" s="514" t="s">
        <v>5</v>
      </c>
      <c r="AF4" s="546" t="s">
        <v>6</v>
      </c>
      <c r="AG4" s="12" t="s">
        <v>7</v>
      </c>
      <c r="AH4" s="403" t="s">
        <v>40</v>
      </c>
      <c r="AI4" s="403" t="s">
        <v>41</v>
      </c>
      <c r="AJ4" s="404" t="s">
        <v>42</v>
      </c>
    </row>
    <row r="5" spans="1:54" ht="16.899999999999999" customHeight="1">
      <c r="A5" s="645" t="s">
        <v>1</v>
      </c>
      <c r="B5" s="635" t="s">
        <v>122</v>
      </c>
      <c r="C5" s="51" t="s">
        <v>123</v>
      </c>
      <c r="D5" s="41">
        <v>71</v>
      </c>
      <c r="E5" s="41">
        <v>44</v>
      </c>
      <c r="F5" s="523">
        <v>4.5</v>
      </c>
      <c r="G5" s="524"/>
      <c r="H5" s="524"/>
      <c r="I5" s="621" t="s">
        <v>29</v>
      </c>
      <c r="J5" s="51" t="s">
        <v>27</v>
      </c>
      <c r="K5" s="41">
        <v>52</v>
      </c>
      <c r="L5" s="41">
        <v>31</v>
      </c>
      <c r="M5" s="242">
        <v>4.5</v>
      </c>
      <c r="N5" s="212"/>
      <c r="O5" s="212"/>
      <c r="P5" s="656" t="s">
        <v>409</v>
      </c>
      <c r="Q5" s="75" t="s">
        <v>422</v>
      </c>
      <c r="R5" s="295">
        <f t="shared" ref="R5:R11" si="0">S5/600*1000</f>
        <v>155</v>
      </c>
      <c r="S5" s="420">
        <v>93</v>
      </c>
      <c r="T5" s="222">
        <v>4.5</v>
      </c>
      <c r="U5" s="212"/>
      <c r="V5" s="212"/>
      <c r="W5" s="621" t="s">
        <v>29</v>
      </c>
      <c r="X5" s="51" t="s">
        <v>27</v>
      </c>
      <c r="Y5" s="41">
        <v>52</v>
      </c>
      <c r="Z5" s="41">
        <v>31</v>
      </c>
      <c r="AA5" s="242">
        <v>4.5</v>
      </c>
      <c r="AB5" s="212"/>
      <c r="AC5" s="212"/>
      <c r="AD5" s="613" t="str">
        <f>'6月菜單'!D26</f>
        <v>糙米飯</v>
      </c>
      <c r="AE5" s="438" t="s">
        <v>123</v>
      </c>
      <c r="AF5" s="439">
        <v>71</v>
      </c>
      <c r="AG5" s="439">
        <v>50</v>
      </c>
      <c r="AH5" s="242">
        <v>4.5</v>
      </c>
      <c r="AI5" s="212"/>
      <c r="AJ5" s="212"/>
    </row>
    <row r="6" spans="1:54" ht="17">
      <c r="A6" s="645"/>
      <c r="B6" s="636"/>
      <c r="C6" s="71"/>
      <c r="D6" s="70"/>
      <c r="E6" s="57"/>
      <c r="F6" s="525"/>
      <c r="G6" s="525"/>
      <c r="H6" s="524"/>
      <c r="I6" s="622"/>
      <c r="J6" s="72" t="s">
        <v>30</v>
      </c>
      <c r="K6" s="41">
        <v>22</v>
      </c>
      <c r="L6" s="41">
        <v>13</v>
      </c>
      <c r="M6" s="211"/>
      <c r="N6" s="211"/>
      <c r="O6" s="212"/>
      <c r="P6" s="657"/>
      <c r="Q6" s="76" t="s">
        <v>410</v>
      </c>
      <c r="R6" s="295">
        <f t="shared" si="0"/>
        <v>60</v>
      </c>
      <c r="S6" s="78">
        <v>36</v>
      </c>
      <c r="T6" s="211"/>
      <c r="U6" s="222">
        <f>R6/35</f>
        <v>1.7142857142857142</v>
      </c>
      <c r="V6" s="212"/>
      <c r="W6" s="622"/>
      <c r="X6" s="72" t="s">
        <v>30</v>
      </c>
      <c r="Y6" s="41">
        <v>22</v>
      </c>
      <c r="Z6" s="41">
        <v>13</v>
      </c>
      <c r="AA6" s="211"/>
      <c r="AB6" s="211"/>
      <c r="AC6" s="212"/>
      <c r="AD6" s="614"/>
      <c r="AE6" s="433"/>
      <c r="AF6" s="434"/>
      <c r="AG6" s="435"/>
      <c r="AH6" s="211"/>
      <c r="AI6" s="211"/>
      <c r="AJ6" s="212"/>
    </row>
    <row r="7" spans="1:54" ht="17">
      <c r="A7" s="645"/>
      <c r="B7" s="637"/>
      <c r="C7" s="48"/>
      <c r="D7" s="70"/>
      <c r="E7" s="57"/>
      <c r="F7" s="525"/>
      <c r="G7" s="526"/>
      <c r="H7" s="524"/>
      <c r="I7" s="623"/>
      <c r="J7" s="63"/>
      <c r="K7" s="80"/>
      <c r="L7" s="41"/>
      <c r="M7" s="211"/>
      <c r="N7" s="213"/>
      <c r="O7" s="212"/>
      <c r="P7" s="657"/>
      <c r="Q7" s="486" t="s">
        <v>411</v>
      </c>
      <c r="R7" s="295">
        <f t="shared" si="0"/>
        <v>10</v>
      </c>
      <c r="S7" s="78">
        <v>6</v>
      </c>
      <c r="T7" s="211"/>
      <c r="U7" s="222">
        <f>R7/55</f>
        <v>0.18181818181818182</v>
      </c>
      <c r="V7" s="212"/>
      <c r="W7" s="623"/>
      <c r="X7" s="63"/>
      <c r="Y7" s="80"/>
      <c r="Z7" s="41"/>
      <c r="AA7" s="211"/>
      <c r="AB7" s="213"/>
      <c r="AC7" s="212"/>
      <c r="AD7" s="615"/>
      <c r="AE7" s="439"/>
      <c r="AF7" s="439"/>
      <c r="AG7" s="439"/>
      <c r="AH7" s="211"/>
      <c r="AI7" s="213"/>
      <c r="AJ7" s="212"/>
    </row>
    <row r="8" spans="1:54" ht="16.899999999999999" customHeight="1">
      <c r="A8" s="645" t="s">
        <v>8</v>
      </c>
      <c r="B8" s="600" t="str">
        <f>'6月菜單'!E23</f>
        <v>茄汁豬柳</v>
      </c>
      <c r="C8" s="53" t="s">
        <v>115</v>
      </c>
      <c r="D8" s="295">
        <f t="shared" ref="D8:D11" si="1">E8/600*1000</f>
        <v>75</v>
      </c>
      <c r="E8" s="86">
        <v>45</v>
      </c>
      <c r="F8" s="525"/>
      <c r="G8" s="527">
        <f>D8/35</f>
        <v>2.1428571428571428</v>
      </c>
      <c r="H8" s="527"/>
      <c r="I8" s="600" t="str">
        <f>'6月菜單'!E24</f>
        <v>冬瓜雞丁</v>
      </c>
      <c r="J8" s="53" t="s">
        <v>147</v>
      </c>
      <c r="K8" s="295">
        <f t="shared" ref="K8:K10" si="2">L8/600*1000</f>
        <v>80</v>
      </c>
      <c r="L8" s="84">
        <v>48</v>
      </c>
      <c r="M8" s="211"/>
      <c r="N8" s="214">
        <f>K8/40*0.85</f>
        <v>1.7</v>
      </c>
      <c r="O8" s="214"/>
      <c r="P8" s="657"/>
      <c r="Q8" s="79" t="s">
        <v>412</v>
      </c>
      <c r="R8" s="295">
        <f t="shared" si="0"/>
        <v>11.666666666666668</v>
      </c>
      <c r="S8" s="78">
        <v>7</v>
      </c>
      <c r="T8" s="211"/>
      <c r="U8" s="222">
        <f>R8/50</f>
        <v>0.23333333333333336</v>
      </c>
      <c r="V8" s="318"/>
      <c r="W8" s="669" t="str">
        <f>'6月菜單'!E26</f>
        <v>咖哩雞</v>
      </c>
      <c r="X8" s="52" t="s">
        <v>384</v>
      </c>
      <c r="Y8" s="295">
        <f>Z8/600*1000</f>
        <v>78.333333333333343</v>
      </c>
      <c r="Z8" s="84">
        <v>47</v>
      </c>
      <c r="AA8" s="211"/>
      <c r="AB8" s="214">
        <f>Y8/40*0.85</f>
        <v>1.6645833333333335</v>
      </c>
      <c r="AC8" s="222"/>
      <c r="AD8" s="599">
        <f>'6月菜單'!E27</f>
        <v>0</v>
      </c>
      <c r="AE8" s="448" t="s">
        <v>121</v>
      </c>
      <c r="AF8" s="547">
        <f>AG8/690*1000</f>
        <v>78.260869565217391</v>
      </c>
      <c r="AG8" s="450">
        <v>54</v>
      </c>
      <c r="AH8" s="211"/>
      <c r="AI8" s="222">
        <f>AF8/40*0.85</f>
        <v>1.6630434782608696</v>
      </c>
      <c r="AJ8" s="222"/>
      <c r="AL8" s="353"/>
      <c r="AM8" s="297"/>
      <c r="AN8" s="297"/>
    </row>
    <row r="9" spans="1:54" ht="17">
      <c r="A9" s="598"/>
      <c r="B9" s="600"/>
      <c r="C9" s="53" t="s">
        <v>373</v>
      </c>
      <c r="D9" s="295">
        <f t="shared" si="1"/>
        <v>6.666666666666667</v>
      </c>
      <c r="E9" s="86">
        <v>4</v>
      </c>
      <c r="F9" s="525"/>
      <c r="G9" s="528"/>
      <c r="H9" s="529">
        <f t="shared" ref="H9:H13" si="3">D9/100</f>
        <v>6.6666666666666666E-2</v>
      </c>
      <c r="I9" s="600"/>
      <c r="J9" s="53" t="s">
        <v>171</v>
      </c>
      <c r="K9" s="295">
        <f t="shared" si="2"/>
        <v>38.333333333333329</v>
      </c>
      <c r="L9" s="84">
        <v>23</v>
      </c>
      <c r="M9" s="245"/>
      <c r="N9" s="215"/>
      <c r="O9" s="237">
        <f t="shared" ref="O9" si="4">K9/100</f>
        <v>0.3833333333333333</v>
      </c>
      <c r="P9" s="657"/>
      <c r="Q9" s="52" t="s">
        <v>382</v>
      </c>
      <c r="R9" s="295">
        <f t="shared" si="0"/>
        <v>8.3333333333333339</v>
      </c>
      <c r="S9" s="84">
        <v>5</v>
      </c>
      <c r="T9" s="222"/>
      <c r="U9" s="222"/>
      <c r="V9" s="318">
        <f>R9/100</f>
        <v>8.3333333333333343E-2</v>
      </c>
      <c r="W9" s="669"/>
      <c r="X9" s="52" t="s">
        <v>387</v>
      </c>
      <c r="Y9" s="295">
        <f t="shared" ref="Y9:Y10" si="5">Z9/600*1000</f>
        <v>20</v>
      </c>
      <c r="Z9" s="84">
        <v>12</v>
      </c>
      <c r="AA9" s="214">
        <f>Y9/90</f>
        <v>0.22222222222222221</v>
      </c>
      <c r="AB9" s="222"/>
      <c r="AC9" s="318"/>
      <c r="AD9" s="599"/>
      <c r="AE9" s="548" t="s">
        <v>179</v>
      </c>
      <c r="AF9" s="547">
        <f>AG9/690*1000</f>
        <v>28.985507246376812</v>
      </c>
      <c r="AG9" s="549">
        <v>20</v>
      </c>
      <c r="AH9" s="211"/>
      <c r="AI9" s="215"/>
      <c r="AJ9" s="318">
        <f>AF9/100</f>
        <v>0.28985507246376813</v>
      </c>
      <c r="AL9" s="297"/>
      <c r="AM9" s="297"/>
      <c r="AN9" s="297"/>
    </row>
    <row r="10" spans="1:54" ht="17">
      <c r="A10" s="598"/>
      <c r="B10" s="600"/>
      <c r="C10" s="53" t="s">
        <v>369</v>
      </c>
      <c r="D10" s="295">
        <f t="shared" si="1"/>
        <v>11.666666666666668</v>
      </c>
      <c r="E10" s="86">
        <v>7</v>
      </c>
      <c r="F10" s="525"/>
      <c r="G10" s="528"/>
      <c r="H10" s="529">
        <f t="shared" si="3"/>
        <v>0.11666666666666668</v>
      </c>
      <c r="I10" s="600"/>
      <c r="J10" s="53" t="s">
        <v>166</v>
      </c>
      <c r="K10" s="295">
        <f t="shared" si="2"/>
        <v>5</v>
      </c>
      <c r="L10" s="84">
        <v>3</v>
      </c>
      <c r="M10" s="211"/>
      <c r="N10" s="214">
        <f>K10/50</f>
        <v>0.1</v>
      </c>
      <c r="O10" s="237"/>
      <c r="P10" s="657"/>
      <c r="Q10" s="54" t="s">
        <v>381</v>
      </c>
      <c r="R10" s="295">
        <f t="shared" si="0"/>
        <v>50</v>
      </c>
      <c r="S10" s="27">
        <v>30</v>
      </c>
      <c r="T10" s="211"/>
      <c r="U10" s="222"/>
      <c r="V10" s="318">
        <f t="shared" ref="V10:V11" si="6">R10/100</f>
        <v>0.5</v>
      </c>
      <c r="W10" s="669"/>
      <c r="X10" s="338" t="s">
        <v>369</v>
      </c>
      <c r="Y10" s="295">
        <f t="shared" si="5"/>
        <v>11.666666666666668</v>
      </c>
      <c r="Z10" s="84">
        <v>7</v>
      </c>
      <c r="AA10" s="211"/>
      <c r="AB10" s="215"/>
      <c r="AC10" s="318">
        <f t="shared" ref="AC10" si="7">Y10/100</f>
        <v>0.11666666666666668</v>
      </c>
      <c r="AD10" s="599"/>
      <c r="AE10" s="448" t="s">
        <v>180</v>
      </c>
      <c r="AF10" s="547"/>
      <c r="AG10" s="450" t="s">
        <v>167</v>
      </c>
      <c r="AH10" s="211"/>
      <c r="AI10" s="215"/>
      <c r="AJ10" s="318"/>
      <c r="AL10" s="297"/>
      <c r="AM10" s="297"/>
      <c r="AN10" s="297"/>
    </row>
    <row r="11" spans="1:54" ht="17">
      <c r="A11" s="598"/>
      <c r="B11" s="600"/>
      <c r="C11" s="82" t="s">
        <v>399</v>
      </c>
      <c r="D11" s="295">
        <f t="shared" si="1"/>
        <v>5</v>
      </c>
      <c r="E11" s="108">
        <v>3</v>
      </c>
      <c r="F11" s="525"/>
      <c r="G11" s="527"/>
      <c r="H11" s="529">
        <f t="shared" si="3"/>
        <v>0.05</v>
      </c>
      <c r="I11" s="600"/>
      <c r="J11" s="52"/>
      <c r="K11" s="84"/>
      <c r="L11" s="84"/>
      <c r="M11" s="231"/>
      <c r="N11" s="231"/>
      <c r="O11" s="231"/>
      <c r="P11" s="657"/>
      <c r="Q11" s="54" t="s">
        <v>413</v>
      </c>
      <c r="R11" s="295">
        <f t="shared" si="0"/>
        <v>6.666666666666667</v>
      </c>
      <c r="S11" s="12">
        <v>4</v>
      </c>
      <c r="T11" s="211"/>
      <c r="U11" s="222"/>
      <c r="V11" s="318">
        <f t="shared" si="6"/>
        <v>6.6666666666666666E-2</v>
      </c>
      <c r="W11" s="669"/>
      <c r="X11" s="338" t="s">
        <v>395</v>
      </c>
      <c r="Y11" s="295" t="s">
        <v>135</v>
      </c>
      <c r="Z11" s="399" t="s">
        <v>396</v>
      </c>
      <c r="AA11" s="211"/>
      <c r="AB11" s="222"/>
      <c r="AC11" s="318"/>
      <c r="AD11" s="599"/>
      <c r="AE11" s="448"/>
      <c r="AF11" s="547"/>
      <c r="AG11" s="450"/>
      <c r="AH11" s="211"/>
      <c r="AI11" s="222"/>
      <c r="AJ11" s="318"/>
      <c r="AL11" s="297"/>
      <c r="AM11" s="297"/>
      <c r="AN11" s="297"/>
    </row>
    <row r="12" spans="1:54" ht="16.899999999999999" customHeight="1">
      <c r="A12" s="598"/>
      <c r="B12" s="600"/>
      <c r="C12" s="132" t="s">
        <v>400</v>
      </c>
      <c r="D12" s="295" t="s">
        <v>481</v>
      </c>
      <c r="E12" s="108">
        <v>2</v>
      </c>
      <c r="F12" s="525"/>
      <c r="G12" s="528"/>
      <c r="H12" s="529">
        <v>0</v>
      </c>
      <c r="I12" s="600"/>
      <c r="J12" s="311"/>
      <c r="K12" s="84"/>
      <c r="L12" s="124"/>
      <c r="M12" s="211"/>
      <c r="N12" s="214"/>
      <c r="O12" s="237"/>
      <c r="P12" s="657"/>
      <c r="Q12" s="125" t="s">
        <v>414</v>
      </c>
      <c r="R12" s="420" t="s">
        <v>415</v>
      </c>
      <c r="S12" s="12">
        <v>0.6</v>
      </c>
      <c r="T12" s="211"/>
      <c r="U12" s="215"/>
      <c r="V12" s="318"/>
      <c r="W12" s="600"/>
      <c r="X12" s="398"/>
      <c r="Y12" s="206"/>
      <c r="Z12" s="400"/>
      <c r="AA12" s="211"/>
      <c r="AB12" s="215"/>
      <c r="AC12" s="222"/>
      <c r="AD12" s="599"/>
      <c r="AE12" s="550"/>
      <c r="AF12" s="547"/>
      <c r="AG12" s="450"/>
      <c r="AH12" s="406"/>
      <c r="AI12" s="406"/>
      <c r="AJ12" s="406"/>
    </row>
    <row r="13" spans="1:54" ht="17">
      <c r="A13" s="598"/>
      <c r="B13" s="600"/>
      <c r="C13" s="82"/>
      <c r="D13" s="206"/>
      <c r="E13" s="108"/>
      <c r="F13" s="525"/>
      <c r="G13" s="525"/>
      <c r="H13" s="529">
        <f t="shared" si="3"/>
        <v>0</v>
      </c>
      <c r="I13" s="600"/>
      <c r="J13" s="311"/>
      <c r="K13" s="204"/>
      <c r="L13" s="121"/>
      <c r="M13" s="211"/>
      <c r="N13" s="215"/>
      <c r="O13" s="214"/>
      <c r="P13" s="657"/>
      <c r="Q13" s="49"/>
      <c r="R13" s="41"/>
      <c r="S13" s="46"/>
      <c r="T13" s="211"/>
      <c r="U13" s="211"/>
      <c r="V13" s="222"/>
      <c r="W13" s="600"/>
      <c r="X13" s="12"/>
      <c r="Y13" s="377"/>
      <c r="Z13" s="377"/>
      <c r="AA13" s="211"/>
      <c r="AB13" s="211"/>
      <c r="AC13" s="222"/>
      <c r="AD13" s="599"/>
      <c r="AE13" s="551"/>
      <c r="AF13" s="551"/>
      <c r="AG13" s="551"/>
      <c r="AH13" s="406"/>
      <c r="AI13" s="406"/>
      <c r="AJ13" s="406"/>
    </row>
    <row r="14" spans="1:54" ht="17">
      <c r="A14" s="598"/>
      <c r="B14" s="600"/>
      <c r="C14" s="133"/>
      <c r="D14" s="206"/>
      <c r="E14" s="108"/>
      <c r="F14" s="525"/>
      <c r="G14" s="530"/>
      <c r="H14" s="527"/>
      <c r="I14" s="600"/>
      <c r="J14" s="54"/>
      <c r="K14" s="349"/>
      <c r="L14" s="349"/>
      <c r="M14" s="211"/>
      <c r="N14" s="211"/>
      <c r="O14" s="214"/>
      <c r="P14" s="657"/>
      <c r="Q14" s="46"/>
      <c r="R14" s="41"/>
      <c r="S14" s="46"/>
      <c r="T14" s="211"/>
      <c r="U14" s="217"/>
      <c r="V14" s="222"/>
      <c r="W14" s="600"/>
      <c r="X14" s="12"/>
      <c r="Y14" s="377"/>
      <c r="Z14" s="377"/>
      <c r="AA14" s="211"/>
      <c r="AB14" s="217"/>
      <c r="AC14" s="222"/>
      <c r="AD14" s="599"/>
      <c r="AE14" s="551"/>
      <c r="AF14" s="551"/>
      <c r="AG14" s="551"/>
      <c r="AH14" s="406"/>
      <c r="AI14" s="406"/>
      <c r="AJ14" s="406"/>
    </row>
    <row r="15" spans="1:54" ht="17">
      <c r="A15" s="598"/>
      <c r="B15" s="600"/>
      <c r="C15" s="41"/>
      <c r="D15" s="40"/>
      <c r="E15" s="119"/>
      <c r="F15" s="525"/>
      <c r="G15" s="527"/>
      <c r="H15" s="527"/>
      <c r="I15" s="600"/>
      <c r="J15" s="54"/>
      <c r="K15" s="12"/>
      <c r="L15" s="55"/>
      <c r="M15" s="211"/>
      <c r="N15" s="214"/>
      <c r="O15" s="218"/>
      <c r="P15" s="658"/>
      <c r="Q15" s="46"/>
      <c r="R15" s="41"/>
      <c r="S15" s="46"/>
      <c r="T15" s="211"/>
      <c r="U15" s="222"/>
      <c r="V15" s="222"/>
      <c r="W15" s="600"/>
      <c r="X15" s="377"/>
      <c r="Y15" s="377"/>
      <c r="Z15" s="377"/>
      <c r="AA15" s="211"/>
      <c r="AB15" s="222"/>
      <c r="AC15" s="222"/>
      <c r="AD15" s="599"/>
      <c r="AE15" s="552"/>
      <c r="AF15" s="552"/>
      <c r="AG15" s="465"/>
      <c r="AH15" s="211"/>
      <c r="AI15" s="222"/>
      <c r="AJ15" s="222"/>
    </row>
    <row r="16" spans="1:54" ht="16.899999999999999" customHeight="1">
      <c r="A16" s="645" t="s">
        <v>9</v>
      </c>
      <c r="B16" s="600" t="str">
        <f>'6月菜單'!F23</f>
        <v>蔥爆甜不辣</v>
      </c>
      <c r="C16" s="485" t="s">
        <v>401</v>
      </c>
      <c r="D16" s="295">
        <f t="shared" ref="D16:D18" si="8">E16/600*1000</f>
        <v>15</v>
      </c>
      <c r="E16" s="206">
        <v>9</v>
      </c>
      <c r="F16" s="527">
        <f>D16/70</f>
        <v>0.21428571428571427</v>
      </c>
      <c r="G16" s="527"/>
      <c r="H16" s="529"/>
      <c r="I16" s="600" t="str">
        <f>'6月菜單'!F24</f>
        <v>紅蘿蔔炒蛋</v>
      </c>
      <c r="J16" s="53" t="s">
        <v>162</v>
      </c>
      <c r="K16" s="295">
        <f t="shared" ref="K16:K17" si="9">L16/600*1000</f>
        <v>40</v>
      </c>
      <c r="L16" s="206">
        <v>24</v>
      </c>
      <c r="M16" s="214"/>
      <c r="N16" s="214">
        <f>K16/55</f>
        <v>0.72727272727272729</v>
      </c>
      <c r="O16" s="237"/>
      <c r="P16" s="600" t="str">
        <f>'6月菜單'!F25</f>
        <v>奶皇包*1</v>
      </c>
      <c r="Q16" s="54" t="s">
        <v>394</v>
      </c>
      <c r="R16" s="349">
        <v>30</v>
      </c>
      <c r="S16" s="12" t="s">
        <v>471</v>
      </c>
      <c r="T16" s="222">
        <v>1</v>
      </c>
      <c r="U16" s="222"/>
      <c r="V16" s="318"/>
      <c r="W16" s="600" t="str">
        <f>'6月菜單'!F26</f>
        <v>麻婆豆腐</v>
      </c>
      <c r="X16" s="53" t="s">
        <v>397</v>
      </c>
      <c r="Y16" s="295">
        <f t="shared" ref="Y16:Y17" si="10">Z16/600*1000</f>
        <v>66.666666666666671</v>
      </c>
      <c r="Z16" s="84">
        <v>40</v>
      </c>
      <c r="AA16" s="211"/>
      <c r="AB16" s="222">
        <f>Y16/80</f>
        <v>0.83333333333333337</v>
      </c>
      <c r="AC16" s="318"/>
      <c r="AD16" s="601">
        <f>'6月菜單'!F27</f>
        <v>0</v>
      </c>
      <c r="AE16" s="448" t="s">
        <v>178</v>
      </c>
      <c r="AF16" s="547">
        <f>AG16/690*1000</f>
        <v>69.565217391304344</v>
      </c>
      <c r="AG16" s="450">
        <v>48</v>
      </c>
      <c r="AH16" s="211"/>
      <c r="AI16" s="222">
        <f>AF16/80</f>
        <v>0.86956521739130432</v>
      </c>
      <c r="AJ16" s="318"/>
    </row>
    <row r="17" spans="1:36" ht="17">
      <c r="A17" s="598"/>
      <c r="B17" s="600"/>
      <c r="C17" s="53" t="s">
        <v>402</v>
      </c>
      <c r="D17" s="295">
        <f t="shared" si="8"/>
        <v>45</v>
      </c>
      <c r="E17" s="206">
        <v>27</v>
      </c>
      <c r="F17" s="525"/>
      <c r="G17" s="527"/>
      <c r="H17" s="529">
        <f t="shared" ref="H17:H18" si="11">D17/100</f>
        <v>0.45</v>
      </c>
      <c r="I17" s="600"/>
      <c r="J17" s="36" t="s">
        <v>369</v>
      </c>
      <c r="K17" s="295">
        <f t="shared" si="9"/>
        <v>36.666666666666664</v>
      </c>
      <c r="L17" s="78">
        <v>22</v>
      </c>
      <c r="M17" s="214"/>
      <c r="N17" s="214"/>
      <c r="O17" s="237">
        <f t="shared" ref="O17" si="12">K17/100</f>
        <v>0.36666666666666664</v>
      </c>
      <c r="P17" s="600"/>
      <c r="Q17" s="12"/>
      <c r="R17" s="349"/>
      <c r="S17" s="349"/>
      <c r="T17" s="211"/>
      <c r="U17" s="222"/>
      <c r="V17" s="318"/>
      <c r="W17" s="600"/>
      <c r="X17" s="53" t="s">
        <v>398</v>
      </c>
      <c r="Y17" s="295">
        <f t="shared" si="10"/>
        <v>5</v>
      </c>
      <c r="Z17" s="84">
        <v>3</v>
      </c>
      <c r="AA17" s="211"/>
      <c r="AB17" s="222">
        <f>Y17/35</f>
        <v>0.14285714285714285</v>
      </c>
      <c r="AC17" s="318"/>
      <c r="AD17" s="602"/>
      <c r="AE17" s="448" t="s">
        <v>174</v>
      </c>
      <c r="AF17" s="547">
        <f>AG17/690*1000</f>
        <v>4.3478260869565215</v>
      </c>
      <c r="AG17" s="450">
        <v>3</v>
      </c>
      <c r="AH17" s="211"/>
      <c r="AI17" s="222">
        <f>AF17/35</f>
        <v>0.12422360248447205</v>
      </c>
      <c r="AJ17" s="318"/>
    </row>
    <row r="18" spans="1:36" ht="16.899999999999999" customHeight="1">
      <c r="A18" s="598"/>
      <c r="B18" s="600"/>
      <c r="C18" s="53" t="s">
        <v>369</v>
      </c>
      <c r="D18" s="295">
        <f t="shared" si="8"/>
        <v>5</v>
      </c>
      <c r="E18" s="206">
        <v>3</v>
      </c>
      <c r="F18" s="525"/>
      <c r="G18" s="527"/>
      <c r="H18" s="529">
        <f t="shared" si="11"/>
        <v>0.05</v>
      </c>
      <c r="I18" s="600"/>
      <c r="J18" s="118"/>
      <c r="K18" s="206"/>
      <c r="L18" s="44"/>
      <c r="M18" s="219"/>
      <c r="N18" s="219"/>
      <c r="O18" s="237"/>
      <c r="P18" s="600"/>
      <c r="Q18" s="12"/>
      <c r="R18" s="349"/>
      <c r="S18" s="201"/>
      <c r="T18" s="211"/>
      <c r="U18" s="211"/>
      <c r="V18" s="318"/>
      <c r="W18" s="600"/>
      <c r="X18" s="53"/>
      <c r="Y18" s="206"/>
      <c r="Z18" s="84"/>
      <c r="AA18" s="211"/>
      <c r="AB18" s="222"/>
      <c r="AC18" s="318"/>
      <c r="AD18" s="602"/>
      <c r="AE18" s="448" t="s">
        <v>159</v>
      </c>
      <c r="AF18" s="547">
        <f t="shared" ref="AF18" si="13">AG18/615*1000</f>
        <v>0.97560975609756095</v>
      </c>
      <c r="AG18" s="450">
        <v>0.6</v>
      </c>
      <c r="AH18" s="211"/>
      <c r="AI18" s="211"/>
      <c r="AJ18" s="318">
        <f t="shared" ref="AJ18" si="14">AF18/100</f>
        <v>9.7560975609756097E-3</v>
      </c>
    </row>
    <row r="19" spans="1:36" ht="17">
      <c r="A19" s="598"/>
      <c r="B19" s="600"/>
      <c r="C19" s="375" t="s">
        <v>386</v>
      </c>
      <c r="D19" s="206" t="s">
        <v>481</v>
      </c>
      <c r="E19" s="111">
        <v>2</v>
      </c>
      <c r="F19" s="525"/>
      <c r="G19" s="531"/>
      <c r="H19" s="529"/>
      <c r="I19" s="600"/>
      <c r="J19" s="118"/>
      <c r="K19" s="206"/>
      <c r="L19" s="44"/>
      <c r="M19" s="219"/>
      <c r="N19" s="214"/>
      <c r="O19" s="237"/>
      <c r="P19" s="600"/>
      <c r="Q19" s="12"/>
      <c r="R19" s="349"/>
      <c r="S19" s="349"/>
      <c r="T19" s="211"/>
      <c r="U19" s="342"/>
      <c r="V19" s="318"/>
      <c r="W19" s="600"/>
      <c r="X19" s="53"/>
      <c r="Y19" s="206"/>
      <c r="Z19" s="84"/>
      <c r="AA19" s="211"/>
      <c r="AB19" s="342"/>
      <c r="AC19" s="318"/>
      <c r="AD19" s="602"/>
      <c r="AE19" s="448"/>
      <c r="AF19" s="547"/>
      <c r="AG19" s="450"/>
      <c r="AH19" s="211"/>
      <c r="AI19" s="342"/>
      <c r="AJ19" s="318"/>
    </row>
    <row r="20" spans="1:36" ht="17">
      <c r="A20" s="598"/>
      <c r="B20" s="600"/>
      <c r="C20" s="54"/>
      <c r="D20" s="206"/>
      <c r="E20" s="55"/>
      <c r="F20" s="525"/>
      <c r="G20" s="527"/>
      <c r="H20" s="529"/>
      <c r="I20" s="600"/>
      <c r="J20" s="118"/>
      <c r="K20" s="206"/>
      <c r="L20" s="44"/>
      <c r="M20" s="211"/>
      <c r="N20" s="212"/>
      <c r="O20" s="237"/>
      <c r="P20" s="600"/>
      <c r="Q20" s="12"/>
      <c r="R20" s="349"/>
      <c r="S20" s="349"/>
      <c r="T20" s="211"/>
      <c r="U20" s="212"/>
      <c r="V20" s="318"/>
      <c r="W20" s="600"/>
      <c r="X20" s="54"/>
      <c r="Y20" s="206"/>
      <c r="Z20" s="12"/>
      <c r="AA20" s="211"/>
      <c r="AB20" s="212"/>
      <c r="AC20" s="318"/>
      <c r="AD20" s="602"/>
      <c r="AE20" s="468"/>
      <c r="AF20" s="547"/>
      <c r="AG20" s="465"/>
      <c r="AH20" s="211"/>
      <c r="AI20" s="212"/>
      <c r="AJ20" s="318"/>
    </row>
    <row r="21" spans="1:36" ht="17">
      <c r="A21" s="598"/>
      <c r="B21" s="600"/>
      <c r="C21" s="12"/>
      <c r="D21" s="12"/>
      <c r="E21" s="55"/>
      <c r="F21" s="532"/>
      <c r="G21" s="525"/>
      <c r="H21" s="529"/>
      <c r="I21" s="600"/>
      <c r="J21" s="54"/>
      <c r="K21" s="12"/>
      <c r="L21" s="349"/>
      <c r="M21" s="221"/>
      <c r="N21" s="211"/>
      <c r="O21" s="237"/>
      <c r="P21" s="600"/>
      <c r="Q21" s="12"/>
      <c r="R21" s="12"/>
      <c r="S21" s="349"/>
      <c r="T21" s="221"/>
      <c r="U21" s="211"/>
      <c r="V21" s="318"/>
      <c r="W21" s="600"/>
      <c r="X21" s="349"/>
      <c r="Y21" s="349"/>
      <c r="Z21" s="349"/>
      <c r="AA21" s="221"/>
      <c r="AB21" s="211"/>
      <c r="AC21" s="318"/>
      <c r="AD21" s="603"/>
      <c r="AE21" s="552"/>
      <c r="AF21" s="552"/>
      <c r="AG21" s="465"/>
      <c r="AH21" s="221"/>
      <c r="AI21" s="211"/>
      <c r="AJ21" s="318"/>
    </row>
    <row r="22" spans="1:36" ht="16.899999999999999" customHeight="1">
      <c r="A22" s="645" t="s">
        <v>33</v>
      </c>
      <c r="B22" s="600" t="s">
        <v>28</v>
      </c>
      <c r="C22" s="73" t="s">
        <v>118</v>
      </c>
      <c r="D22" s="295">
        <f t="shared" ref="D22" si="15">E22/600*1000</f>
        <v>73.333333333333329</v>
      </c>
      <c r="E22" s="108">
        <v>44</v>
      </c>
      <c r="F22" s="524"/>
      <c r="G22" s="524"/>
      <c r="H22" s="529">
        <f t="shared" ref="H22" si="16">D22/100</f>
        <v>0.73333333333333328</v>
      </c>
      <c r="I22" s="600" t="s">
        <v>28</v>
      </c>
      <c r="J22" s="73" t="s">
        <v>184</v>
      </c>
      <c r="K22" s="295">
        <f t="shared" ref="K22" si="17">L22/600*1000</f>
        <v>73.333333333333329</v>
      </c>
      <c r="L22" s="86">
        <v>44</v>
      </c>
      <c r="M22" s="212"/>
      <c r="N22" s="212"/>
      <c r="O22" s="237">
        <f t="shared" ref="O22" si="18">K22/100</f>
        <v>0.73333333333333328</v>
      </c>
      <c r="P22" s="600"/>
      <c r="Q22" s="73"/>
      <c r="R22" s="206"/>
      <c r="S22" s="86"/>
      <c r="T22" s="212"/>
      <c r="U22" s="212"/>
      <c r="V22" s="318"/>
      <c r="W22" s="600" t="s">
        <v>28</v>
      </c>
      <c r="X22" s="73" t="s">
        <v>187</v>
      </c>
      <c r="Y22" s="295">
        <f t="shared" ref="Y22" si="19">Z22/600*1000</f>
        <v>73.333333333333329</v>
      </c>
      <c r="Z22" s="86">
        <v>44</v>
      </c>
      <c r="AA22" s="212"/>
      <c r="AB22" s="212"/>
      <c r="AC22" s="318">
        <f>Y22/100</f>
        <v>0.73333333333333328</v>
      </c>
      <c r="AD22" s="599" t="s">
        <v>28</v>
      </c>
      <c r="AE22" s="471" t="s">
        <v>32</v>
      </c>
      <c r="AF22" s="547">
        <f>AG22/690*1000</f>
        <v>72.463768115942031</v>
      </c>
      <c r="AG22" s="465">
        <v>50</v>
      </c>
      <c r="AH22" s="212"/>
      <c r="AI22" s="212"/>
      <c r="AJ22" s="318">
        <f t="shared" ref="AJ22" si="20">AF22/100</f>
        <v>0.72463768115942029</v>
      </c>
    </row>
    <row r="23" spans="1:36" ht="17.5" thickBot="1">
      <c r="A23" s="598"/>
      <c r="B23" s="600"/>
      <c r="C23" s="137"/>
      <c r="D23" s="57"/>
      <c r="E23" s="108"/>
      <c r="F23" s="524"/>
      <c r="G23" s="524"/>
      <c r="H23" s="529"/>
      <c r="I23" s="600"/>
      <c r="J23" s="137"/>
      <c r="K23" s="349"/>
      <c r="L23" s="61"/>
      <c r="M23" s="212"/>
      <c r="N23" s="212"/>
      <c r="O23" s="237"/>
      <c r="P23" s="600"/>
      <c r="Q23" s="422"/>
      <c r="R23" s="421"/>
      <c r="S23" s="489"/>
      <c r="T23" s="212"/>
      <c r="U23" s="212"/>
      <c r="V23" s="318"/>
      <c r="W23" s="600"/>
      <c r="X23" s="137"/>
      <c r="Y23" s="206"/>
      <c r="Z23" s="9"/>
      <c r="AA23" s="212"/>
      <c r="AB23" s="212"/>
      <c r="AC23" s="318"/>
      <c r="AD23" s="599"/>
      <c r="AE23" s="474"/>
      <c r="AF23" s="439"/>
      <c r="AG23" s="465"/>
      <c r="AH23" s="212"/>
      <c r="AI23" s="212"/>
      <c r="AJ23" s="318"/>
    </row>
    <row r="24" spans="1:36" ht="16.899999999999999" customHeight="1">
      <c r="A24" s="598"/>
      <c r="B24" s="600"/>
      <c r="C24" s="276"/>
      <c r="D24" s="276"/>
      <c r="E24" s="276"/>
      <c r="F24" s="527"/>
      <c r="G24" s="532"/>
      <c r="H24" s="532"/>
      <c r="I24" s="600"/>
      <c r="J24" s="290"/>
      <c r="K24" s="291"/>
      <c r="L24" s="292"/>
      <c r="M24" s="222"/>
      <c r="N24" s="223"/>
      <c r="O24" s="221"/>
      <c r="P24" s="634"/>
      <c r="Q24" s="381" t="s">
        <v>432</v>
      </c>
      <c r="R24" s="495" t="s">
        <v>407</v>
      </c>
      <c r="S24" s="382" t="s">
        <v>408</v>
      </c>
      <c r="T24" s="264"/>
      <c r="U24" s="221"/>
      <c r="V24" s="221"/>
      <c r="W24" s="600"/>
      <c r="X24" s="54"/>
      <c r="Y24" s="206"/>
      <c r="Z24" s="349"/>
      <c r="AA24" s="222"/>
      <c r="AB24" s="221"/>
      <c r="AC24" s="318"/>
      <c r="AD24" s="599"/>
      <c r="AE24" s="474"/>
      <c r="AF24" s="465"/>
      <c r="AG24" s="439"/>
      <c r="AH24" s="222"/>
      <c r="AI24" s="221"/>
      <c r="AJ24" s="221"/>
    </row>
    <row r="25" spans="1:36" ht="16.899999999999999" customHeight="1">
      <c r="A25" s="597" t="s">
        <v>10</v>
      </c>
      <c r="B25" s="600" t="str">
        <f>'6月菜單'!H23</f>
        <v>海芽豆腐湯</v>
      </c>
      <c r="C25" s="113" t="s">
        <v>397</v>
      </c>
      <c r="D25" s="295">
        <f t="shared" ref="D25:D26" si="21">E25/600*1000</f>
        <v>12.333333333333334</v>
      </c>
      <c r="E25" s="114">
        <v>7.4</v>
      </c>
      <c r="F25" s="527"/>
      <c r="G25" s="527">
        <f>D25/80</f>
        <v>0.15416666666666667</v>
      </c>
      <c r="H25" s="529"/>
      <c r="I25" s="600" t="str">
        <f>'6月菜單'!H24</f>
        <v>四神蘿蔔湯</v>
      </c>
      <c r="J25" s="98" t="s">
        <v>169</v>
      </c>
      <c r="K25" s="295">
        <f t="shared" ref="K25:K29" si="22">L25/600*1000</f>
        <v>33.333333333333336</v>
      </c>
      <c r="L25" s="84">
        <v>20</v>
      </c>
      <c r="M25" s="393"/>
      <c r="N25" s="394"/>
      <c r="O25" s="395">
        <f t="shared" ref="O25" si="23">K25/100</f>
        <v>0.33333333333333337</v>
      </c>
      <c r="P25" s="634" t="str">
        <f>'6月菜單'!H25</f>
        <v>關東煮</v>
      </c>
      <c r="Q25" s="490" t="s">
        <v>385</v>
      </c>
      <c r="R25" s="295">
        <f t="shared" ref="R25:R28" si="24">S25/600*1000</f>
        <v>13.333333333333334</v>
      </c>
      <c r="S25" s="491">
        <v>8</v>
      </c>
      <c r="T25" s="405"/>
      <c r="U25" s="222"/>
      <c r="V25" s="318"/>
      <c r="W25" s="600" t="str">
        <f>'6月菜單'!H26</f>
        <v>黃瓜龍骨湯</v>
      </c>
      <c r="X25" s="351" t="s">
        <v>116</v>
      </c>
      <c r="Y25" s="295">
        <f t="shared" ref="Y25:Y27" si="25">Z25/600*1000</f>
        <v>36.666666666666664</v>
      </c>
      <c r="Z25" s="206">
        <v>22</v>
      </c>
      <c r="AA25" s="222"/>
      <c r="AB25" s="222"/>
      <c r="AC25" s="318">
        <f>Y25/100</f>
        <v>0.36666666666666664</v>
      </c>
      <c r="AD25" s="599">
        <f>'6月菜單'!H27</f>
        <v>0</v>
      </c>
      <c r="AE25" s="553" t="s">
        <v>133</v>
      </c>
      <c r="AF25" s="547">
        <f>AG25/690*1000</f>
        <v>20.289855072463766</v>
      </c>
      <c r="AG25" s="450">
        <v>14</v>
      </c>
      <c r="AH25" s="222">
        <f>AF25/25</f>
        <v>0.81159420289855067</v>
      </c>
      <c r="AI25" s="224"/>
      <c r="AJ25" s="318"/>
    </row>
    <row r="26" spans="1:36" ht="17">
      <c r="A26" s="597"/>
      <c r="B26" s="600"/>
      <c r="C26" s="115" t="s">
        <v>403</v>
      </c>
      <c r="D26" s="295">
        <f t="shared" si="21"/>
        <v>1</v>
      </c>
      <c r="E26" s="84">
        <v>0.6</v>
      </c>
      <c r="F26" s="527"/>
      <c r="G26" s="527"/>
      <c r="H26" s="529"/>
      <c r="I26" s="600"/>
      <c r="J26" s="89" t="s">
        <v>175</v>
      </c>
      <c r="K26" s="295">
        <f t="shared" si="22"/>
        <v>3.3333333333333335</v>
      </c>
      <c r="L26" s="86">
        <v>2</v>
      </c>
      <c r="M26" s="394">
        <f>K26/20</f>
        <v>0.16666666666666669</v>
      </c>
      <c r="N26" s="396"/>
      <c r="O26" s="395"/>
      <c r="P26" s="634"/>
      <c r="Q26" s="490" t="s">
        <v>393</v>
      </c>
      <c r="R26" s="295">
        <f t="shared" si="24"/>
        <v>8.3333333333333339</v>
      </c>
      <c r="S26" s="491">
        <v>5</v>
      </c>
      <c r="T26" s="488"/>
      <c r="U26" s="222"/>
      <c r="V26" s="318"/>
      <c r="W26" s="600"/>
      <c r="X26" s="112" t="s">
        <v>119</v>
      </c>
      <c r="Y26" s="295">
        <f t="shared" si="25"/>
        <v>10</v>
      </c>
      <c r="Z26" s="206">
        <v>6</v>
      </c>
      <c r="AA26" s="222"/>
      <c r="AB26" s="222"/>
      <c r="AC26" s="318"/>
      <c r="AD26" s="599"/>
      <c r="AE26" s="448" t="s">
        <v>134</v>
      </c>
      <c r="AF26" s="547">
        <f>AG26/690*1000</f>
        <v>2.8985507246376812</v>
      </c>
      <c r="AG26" s="450">
        <v>2</v>
      </c>
      <c r="AH26" s="222">
        <f>AF26/20</f>
        <v>0.14492753623188406</v>
      </c>
      <c r="AI26" s="211"/>
      <c r="AJ26" s="318"/>
    </row>
    <row r="27" spans="1:36" ht="17">
      <c r="A27" s="597"/>
      <c r="B27" s="600"/>
      <c r="C27" s="112"/>
      <c r="D27" s="206"/>
      <c r="E27" s="101"/>
      <c r="F27" s="527"/>
      <c r="G27" s="527"/>
      <c r="H27" s="529"/>
      <c r="I27" s="600"/>
      <c r="J27" s="115" t="s">
        <v>176</v>
      </c>
      <c r="K27" s="295">
        <f t="shared" si="22"/>
        <v>10</v>
      </c>
      <c r="L27" s="86">
        <v>6</v>
      </c>
      <c r="M27" s="394"/>
      <c r="N27" s="394"/>
      <c r="O27" s="395"/>
      <c r="P27" s="634"/>
      <c r="Q27" s="426" t="s">
        <v>430</v>
      </c>
      <c r="R27" s="295">
        <f t="shared" si="24"/>
        <v>8.3333333333333339</v>
      </c>
      <c r="S27" s="492">
        <v>5</v>
      </c>
      <c r="T27" s="488"/>
      <c r="U27" s="222"/>
      <c r="V27" s="318"/>
      <c r="W27" s="600"/>
      <c r="X27" s="82" t="s">
        <v>120</v>
      </c>
      <c r="Y27" s="295">
        <f t="shared" si="25"/>
        <v>5</v>
      </c>
      <c r="Z27" s="206">
        <v>3</v>
      </c>
      <c r="AA27" s="222"/>
      <c r="AB27" s="222">
        <f>Y27/35</f>
        <v>0.14285714285714285</v>
      </c>
      <c r="AC27" s="318"/>
      <c r="AD27" s="599"/>
      <c r="AE27" s="448"/>
      <c r="AF27" s="547"/>
      <c r="AG27" s="450"/>
      <c r="AH27" s="222"/>
      <c r="AI27" s="222"/>
      <c r="AJ27" s="318"/>
    </row>
    <row r="28" spans="1:36" ht="17.5" thickBot="1">
      <c r="A28" s="597"/>
      <c r="B28" s="600"/>
      <c r="C28" s="112"/>
      <c r="D28" s="206"/>
      <c r="E28" s="77"/>
      <c r="F28" s="527"/>
      <c r="G28" s="533"/>
      <c r="H28" s="529"/>
      <c r="I28" s="600"/>
      <c r="J28" s="99" t="s">
        <v>177</v>
      </c>
      <c r="K28" s="206" t="s">
        <v>170</v>
      </c>
      <c r="L28" s="84" t="s">
        <v>477</v>
      </c>
      <c r="M28" s="391"/>
      <c r="N28" s="391"/>
      <c r="O28" s="392"/>
      <c r="P28" s="634"/>
      <c r="Q28" s="493" t="s">
        <v>431</v>
      </c>
      <c r="R28" s="430">
        <f t="shared" si="24"/>
        <v>5</v>
      </c>
      <c r="S28" s="494">
        <v>3</v>
      </c>
      <c r="T28" s="264"/>
      <c r="U28" s="221"/>
      <c r="V28" s="318"/>
      <c r="W28" s="600"/>
      <c r="X28" s="116"/>
      <c r="Y28" s="206"/>
      <c r="Z28" s="86"/>
      <c r="AA28" s="222"/>
      <c r="AB28" s="405"/>
      <c r="AC28" s="318"/>
      <c r="AD28" s="605"/>
      <c r="AE28" s="474"/>
      <c r="AF28" s="439"/>
      <c r="AG28" s="465"/>
      <c r="AH28" s="222"/>
      <c r="AI28" s="405"/>
      <c r="AJ28" s="318"/>
    </row>
    <row r="29" spans="1:36" ht="17">
      <c r="A29" s="597"/>
      <c r="B29" s="600"/>
      <c r="C29" s="290" t="s">
        <v>71</v>
      </c>
      <c r="D29" s="291"/>
      <c r="E29" s="292">
        <v>0.8</v>
      </c>
      <c r="F29" s="527"/>
      <c r="G29" s="527"/>
      <c r="H29" s="529"/>
      <c r="I29" s="600"/>
      <c r="J29" s="54" t="s">
        <v>404</v>
      </c>
      <c r="K29" s="295">
        <f t="shared" si="22"/>
        <v>5</v>
      </c>
      <c r="L29" s="292">
        <v>3</v>
      </c>
      <c r="M29" s="214"/>
      <c r="N29" s="214">
        <f>K29/35</f>
        <v>0.14285714285714285</v>
      </c>
      <c r="O29" s="237"/>
      <c r="P29" s="600"/>
      <c r="Q29" s="308" t="s">
        <v>71</v>
      </c>
      <c r="R29" s="309"/>
      <c r="S29" s="310">
        <v>0.3</v>
      </c>
      <c r="T29" s="222"/>
      <c r="U29" s="221"/>
      <c r="V29" s="318"/>
      <c r="W29" s="600"/>
      <c r="X29" s="290" t="s">
        <v>71</v>
      </c>
      <c r="Y29" s="291"/>
      <c r="Z29" s="292">
        <v>0.8</v>
      </c>
      <c r="AA29" s="222"/>
      <c r="AB29" s="211"/>
      <c r="AC29" s="318"/>
      <c r="AD29" s="599"/>
      <c r="AE29" s="468" t="s">
        <v>71</v>
      </c>
      <c r="AF29" s="465"/>
      <c r="AG29" s="439">
        <v>0.6</v>
      </c>
      <c r="AH29" s="222"/>
      <c r="AI29" s="211"/>
      <c r="AJ29" s="318"/>
    </row>
    <row r="30" spans="1:36" ht="17">
      <c r="A30" s="597" t="s">
        <v>2</v>
      </c>
      <c r="B30" s="598"/>
      <c r="C30" s="290"/>
      <c r="D30" s="291"/>
      <c r="E30" s="292"/>
      <c r="F30" s="527"/>
      <c r="G30" s="527"/>
      <c r="H30" s="534"/>
      <c r="I30" s="349"/>
      <c r="J30" s="290" t="s">
        <v>71</v>
      </c>
      <c r="K30" s="291"/>
      <c r="L30" s="292">
        <v>0.8</v>
      </c>
      <c r="M30" s="214"/>
      <c r="N30" s="226"/>
      <c r="O30" s="226"/>
      <c r="P30" s="349"/>
      <c r="Q30" s="362" t="s">
        <v>36</v>
      </c>
      <c r="R30" s="12"/>
      <c r="S30" s="359" t="s">
        <v>472</v>
      </c>
      <c r="T30" s="222"/>
      <c r="U30" s="226"/>
      <c r="V30" s="226"/>
      <c r="W30" s="349"/>
      <c r="X30" s="12"/>
      <c r="Y30" s="12"/>
      <c r="Z30" s="349"/>
      <c r="AA30" s="222"/>
      <c r="AB30" s="226"/>
      <c r="AC30" s="226"/>
      <c r="AD30" s="514"/>
      <c r="AE30" s="12"/>
      <c r="AF30" s="12"/>
      <c r="AG30" s="514"/>
      <c r="AH30" s="222"/>
      <c r="AI30" s="226"/>
      <c r="AJ30" s="226"/>
    </row>
    <row r="31" spans="1:36" ht="17">
      <c r="A31" s="597" t="s">
        <v>11</v>
      </c>
      <c r="B31" s="598"/>
      <c r="C31" s="134"/>
      <c r="D31" s="135"/>
      <c r="E31" s="134"/>
      <c r="F31" s="535"/>
      <c r="G31" s="535"/>
      <c r="H31" s="536"/>
      <c r="I31" s="349" t="s">
        <v>11</v>
      </c>
      <c r="J31" s="201"/>
      <c r="K31" s="12"/>
      <c r="L31" s="201"/>
      <c r="M31" s="227"/>
      <c r="N31" s="227"/>
      <c r="O31" s="238"/>
      <c r="P31" s="349" t="s">
        <v>11</v>
      </c>
      <c r="Q31" s="136"/>
      <c r="R31" s="12"/>
      <c r="S31" s="136"/>
      <c r="T31" s="227"/>
      <c r="U31" s="227"/>
      <c r="V31" s="238"/>
      <c r="W31" s="349" t="s">
        <v>25</v>
      </c>
      <c r="X31" s="12"/>
      <c r="Y31" s="12"/>
      <c r="Z31" s="349"/>
      <c r="AA31" s="227"/>
      <c r="AB31" s="227"/>
      <c r="AC31" s="238"/>
      <c r="AD31" s="514" t="s">
        <v>11</v>
      </c>
      <c r="AE31" s="514"/>
      <c r="AF31" s="12"/>
      <c r="AG31" s="514"/>
      <c r="AH31" s="227"/>
      <c r="AI31" s="227"/>
      <c r="AJ31" s="238"/>
    </row>
    <row r="32" spans="1:36" ht="16.899999999999999" customHeight="1">
      <c r="A32" s="639" t="s">
        <v>12</v>
      </c>
      <c r="B32" s="642" t="s">
        <v>13</v>
      </c>
      <c r="C32" s="642"/>
      <c r="D32" s="13">
        <v>3</v>
      </c>
      <c r="E32" s="24">
        <f>D32*45</f>
        <v>135</v>
      </c>
      <c r="F32" s="535"/>
      <c r="G32" s="535"/>
      <c r="H32" s="535"/>
      <c r="I32" s="642" t="s">
        <v>13</v>
      </c>
      <c r="J32" s="642"/>
      <c r="K32" s="13">
        <v>3</v>
      </c>
      <c r="L32" s="24">
        <f>K32*45</f>
        <v>135</v>
      </c>
      <c r="M32" s="227"/>
      <c r="N32" s="227"/>
      <c r="O32" s="227"/>
      <c r="P32" s="642" t="s">
        <v>13</v>
      </c>
      <c r="Q32" s="642"/>
      <c r="R32" s="13">
        <v>2.5</v>
      </c>
      <c r="S32" s="24">
        <f>R32*45</f>
        <v>112.5</v>
      </c>
      <c r="T32" s="227"/>
      <c r="U32" s="227"/>
      <c r="V32" s="227"/>
      <c r="W32" s="642" t="s">
        <v>13</v>
      </c>
      <c r="X32" s="642"/>
      <c r="Y32" s="13">
        <v>3</v>
      </c>
      <c r="Z32" s="24">
        <f>Y32*45</f>
        <v>135</v>
      </c>
      <c r="AA32" s="227"/>
      <c r="AB32" s="227"/>
      <c r="AC32" s="227"/>
      <c r="AD32" s="679" t="s">
        <v>13</v>
      </c>
      <c r="AE32" s="679"/>
      <c r="AF32" s="78">
        <v>3</v>
      </c>
      <c r="AG32" s="554">
        <f>AF32*45</f>
        <v>135</v>
      </c>
      <c r="AH32" s="227"/>
      <c r="AI32" s="227"/>
      <c r="AJ32" s="227"/>
    </row>
    <row r="33" spans="1:36" ht="16.899999999999999" customHeight="1">
      <c r="A33" s="640"/>
      <c r="B33" s="350" t="s">
        <v>14</v>
      </c>
      <c r="C33" s="350"/>
      <c r="D33" s="235">
        <f>SUM(F5:F29)</f>
        <v>4.7142857142857144</v>
      </c>
      <c r="E33" s="25">
        <f>D33*70</f>
        <v>330</v>
      </c>
      <c r="F33" s="537"/>
      <c r="G33" s="537"/>
      <c r="H33" s="537"/>
      <c r="I33" s="642" t="s">
        <v>14</v>
      </c>
      <c r="J33" s="642"/>
      <c r="K33" s="235">
        <f>SUM(M5:M29)</f>
        <v>4.666666666666667</v>
      </c>
      <c r="L33" s="25">
        <f>K33*70</f>
        <v>326.66666666666669</v>
      </c>
      <c r="M33" s="228"/>
      <c r="N33" s="228"/>
      <c r="O33" s="228"/>
      <c r="P33" s="642" t="s">
        <v>14</v>
      </c>
      <c r="Q33" s="642"/>
      <c r="R33" s="235">
        <f>SUM(T5:T29)</f>
        <v>5.5</v>
      </c>
      <c r="S33" s="25">
        <f>R33*70</f>
        <v>385</v>
      </c>
      <c r="T33" s="228"/>
      <c r="U33" s="228"/>
      <c r="V33" s="228"/>
      <c r="W33" s="642" t="s">
        <v>14</v>
      </c>
      <c r="X33" s="642"/>
      <c r="Y33" s="235">
        <f>SUM(AA5:AA29)</f>
        <v>4.7222222222222223</v>
      </c>
      <c r="Z33" s="25">
        <f>Y33*70</f>
        <v>330.55555555555554</v>
      </c>
      <c r="AA33" s="228"/>
      <c r="AB33" s="228"/>
      <c r="AC33" s="228"/>
      <c r="AD33" s="679" t="s">
        <v>23</v>
      </c>
      <c r="AE33" s="679"/>
      <c r="AF33" s="235">
        <f>SUM(AH5:AH29)</f>
        <v>5.4565217391304346</v>
      </c>
      <c r="AG33" s="555">
        <f>AF33*70</f>
        <v>381.95652173913044</v>
      </c>
      <c r="AH33" s="228"/>
      <c r="AI33" s="228"/>
      <c r="AJ33" s="228"/>
    </row>
    <row r="34" spans="1:36" ht="17">
      <c r="A34" s="640"/>
      <c r="B34" s="350" t="s">
        <v>15</v>
      </c>
      <c r="C34" s="350"/>
      <c r="D34" s="235">
        <f>SUM(G5:G31)</f>
        <v>2.2970238095238096</v>
      </c>
      <c r="E34" s="25">
        <f>D34*75</f>
        <v>172.27678571428572</v>
      </c>
      <c r="F34" s="538"/>
      <c r="G34" s="538"/>
      <c r="H34" s="538"/>
      <c r="I34" s="642" t="s">
        <v>15</v>
      </c>
      <c r="J34" s="642"/>
      <c r="K34" s="235">
        <f>SUM(N5:N31)</f>
        <v>2.6701298701298701</v>
      </c>
      <c r="L34" s="25">
        <f>K34*75</f>
        <v>200.25974025974025</v>
      </c>
      <c r="M34" s="229"/>
      <c r="N34" s="229"/>
      <c r="O34" s="229"/>
      <c r="P34" s="642" t="s">
        <v>15</v>
      </c>
      <c r="Q34" s="642"/>
      <c r="R34" s="235">
        <f>SUM(U5:U31)</f>
        <v>2.1294372294372295</v>
      </c>
      <c r="S34" s="25">
        <f>R34*75</f>
        <v>159.70779220779221</v>
      </c>
      <c r="T34" s="229"/>
      <c r="U34" s="229"/>
      <c r="V34" s="229"/>
      <c r="W34" s="642" t="s">
        <v>15</v>
      </c>
      <c r="X34" s="642"/>
      <c r="Y34" s="235">
        <f>SUM(AB5:AB31)</f>
        <v>2.7836309523809524</v>
      </c>
      <c r="Z34" s="25">
        <f>Y34*75</f>
        <v>208.77232142857142</v>
      </c>
      <c r="AA34" s="229"/>
      <c r="AB34" s="229"/>
      <c r="AC34" s="229"/>
      <c r="AD34" s="679" t="s">
        <v>15</v>
      </c>
      <c r="AE34" s="679"/>
      <c r="AF34" s="235">
        <f>SUM(AI5:AI31)</f>
        <v>2.6568322981366457</v>
      </c>
      <c r="AG34" s="555">
        <f>AF34*75</f>
        <v>199.26242236024842</v>
      </c>
      <c r="AH34" s="229"/>
      <c r="AI34" s="229"/>
      <c r="AJ34" s="229"/>
    </row>
    <row r="35" spans="1:36" ht="17">
      <c r="A35" s="640"/>
      <c r="B35" s="350" t="s">
        <v>16</v>
      </c>
      <c r="C35" s="350"/>
      <c r="D35" s="235">
        <f>SUM(H5:H29)</f>
        <v>1.4666666666666668</v>
      </c>
      <c r="E35" s="25">
        <f>D35*25</f>
        <v>36.666666666666671</v>
      </c>
      <c r="F35" s="539"/>
      <c r="G35" s="539"/>
      <c r="H35" s="539"/>
      <c r="I35" s="642" t="s">
        <v>16</v>
      </c>
      <c r="J35" s="642"/>
      <c r="K35" s="235">
        <f>SUM(O5:O29)</f>
        <v>1.8166666666666669</v>
      </c>
      <c r="L35" s="25">
        <f>K35*25</f>
        <v>45.416666666666671</v>
      </c>
      <c r="M35" s="230"/>
      <c r="N35" s="230"/>
      <c r="O35" s="230"/>
      <c r="P35" s="642" t="s">
        <v>16</v>
      </c>
      <c r="Q35" s="642"/>
      <c r="R35" s="235">
        <f>SUM(V5:V29)</f>
        <v>0.65</v>
      </c>
      <c r="S35" s="25">
        <f>R35*25</f>
        <v>16.25</v>
      </c>
      <c r="T35" s="230"/>
      <c r="U35" s="230"/>
      <c r="V35" s="230"/>
      <c r="W35" s="642" t="s">
        <v>16</v>
      </c>
      <c r="X35" s="642"/>
      <c r="Y35" s="235">
        <f>SUM(AC5:AC29)</f>
        <v>1.2166666666666666</v>
      </c>
      <c r="Z35" s="25">
        <f>Y35*25</f>
        <v>30.416666666666664</v>
      </c>
      <c r="AA35" s="230"/>
      <c r="AB35" s="230"/>
      <c r="AC35" s="230"/>
      <c r="AD35" s="679" t="s">
        <v>16</v>
      </c>
      <c r="AE35" s="679"/>
      <c r="AF35" s="235">
        <f>SUM(AJ5:AJ29)</f>
        <v>1.0242488511841641</v>
      </c>
      <c r="AG35" s="555">
        <f>AF35*25</f>
        <v>25.606221279604103</v>
      </c>
      <c r="AH35" s="230"/>
      <c r="AI35" s="230"/>
      <c r="AJ35" s="230"/>
    </row>
    <row r="36" spans="1:36" ht="17">
      <c r="A36" s="640"/>
      <c r="B36" s="350" t="s">
        <v>17</v>
      </c>
      <c r="C36" s="350"/>
      <c r="D36" s="14">
        <v>0</v>
      </c>
      <c r="E36" s="26">
        <f>D36*60</f>
        <v>0</v>
      </c>
      <c r="F36" s="539"/>
      <c r="G36" s="539"/>
      <c r="H36" s="539"/>
      <c r="I36" s="642" t="s">
        <v>17</v>
      </c>
      <c r="J36" s="642"/>
      <c r="K36" s="14">
        <v>0</v>
      </c>
      <c r="L36" s="26">
        <f>K36*60</f>
        <v>0</v>
      </c>
      <c r="M36" s="230"/>
      <c r="N36" s="230"/>
      <c r="O36" s="230"/>
      <c r="P36" s="642" t="s">
        <v>17</v>
      </c>
      <c r="Q36" s="642"/>
      <c r="R36" s="14">
        <v>1</v>
      </c>
      <c r="S36" s="26">
        <f>R36*60</f>
        <v>60</v>
      </c>
      <c r="T36" s="230"/>
      <c r="U36" s="230"/>
      <c r="V36" s="230"/>
      <c r="W36" s="642" t="s">
        <v>17</v>
      </c>
      <c r="X36" s="642"/>
      <c r="Y36" s="14">
        <v>0</v>
      </c>
      <c r="Z36" s="26">
        <f>Y36*60</f>
        <v>0</v>
      </c>
      <c r="AA36" s="230"/>
      <c r="AB36" s="230"/>
      <c r="AC36" s="230"/>
      <c r="AD36" s="679" t="s">
        <v>17</v>
      </c>
      <c r="AE36" s="679"/>
      <c r="AF36" s="556">
        <v>0</v>
      </c>
      <c r="AG36" s="557">
        <f>AF36*60</f>
        <v>0</v>
      </c>
      <c r="AH36" s="230"/>
      <c r="AI36" s="230"/>
      <c r="AJ36" s="230"/>
    </row>
    <row r="37" spans="1:36" ht="17">
      <c r="A37" s="641"/>
      <c r="B37" s="19" t="s">
        <v>19</v>
      </c>
      <c r="C37" s="19"/>
      <c r="D37" s="20">
        <v>0</v>
      </c>
      <c r="E37" s="26">
        <f>D37*120</f>
        <v>0</v>
      </c>
      <c r="F37" s="540"/>
      <c r="G37" s="540"/>
      <c r="H37" s="540"/>
      <c r="I37" s="19" t="s">
        <v>19</v>
      </c>
      <c r="J37" s="19"/>
      <c r="K37" s="20">
        <v>0</v>
      </c>
      <c r="L37" s="26">
        <f>K37*120</f>
        <v>0</v>
      </c>
      <c r="M37" s="231"/>
      <c r="N37" s="231"/>
      <c r="O37" s="231"/>
      <c r="P37" s="19" t="s">
        <v>19</v>
      </c>
      <c r="Q37" s="19"/>
      <c r="R37" s="20">
        <v>0</v>
      </c>
      <c r="S37" s="26">
        <f>R37*120</f>
        <v>0</v>
      </c>
      <c r="T37" s="406"/>
      <c r="U37" s="406"/>
      <c r="V37" s="406"/>
      <c r="W37" s="19" t="s">
        <v>20</v>
      </c>
      <c r="X37" s="19"/>
      <c r="Y37" s="20">
        <v>0</v>
      </c>
      <c r="Z37" s="26">
        <f>Y37*120</f>
        <v>0</v>
      </c>
      <c r="AA37" s="406"/>
      <c r="AB37" s="406"/>
      <c r="AC37" s="406"/>
      <c r="AD37" s="36" t="s">
        <v>20</v>
      </c>
      <c r="AE37" s="36"/>
      <c r="AF37" s="37">
        <v>0</v>
      </c>
      <c r="AG37" s="557">
        <f>AF37*120</f>
        <v>0</v>
      </c>
      <c r="AH37" s="406"/>
      <c r="AI37" s="406"/>
      <c r="AJ37" s="406"/>
    </row>
    <row r="38" spans="1:36" s="8" customFormat="1" ht="17">
      <c r="A38" s="15"/>
      <c r="B38" s="642" t="s">
        <v>18</v>
      </c>
      <c r="C38" s="642"/>
      <c r="D38" s="16"/>
      <c r="E38" s="26">
        <f>SUM(E32:E37)</f>
        <v>673.94345238095241</v>
      </c>
      <c r="F38" s="540"/>
      <c r="G38" s="540"/>
      <c r="H38" s="540"/>
      <c r="I38" s="642" t="s">
        <v>18</v>
      </c>
      <c r="J38" s="642"/>
      <c r="K38" s="17"/>
      <c r="L38" s="26">
        <f>SUM(L32:L37)</f>
        <v>707.34307359307354</v>
      </c>
      <c r="M38" s="231"/>
      <c r="N38" s="231"/>
      <c r="O38" s="231"/>
      <c r="P38" s="642" t="s">
        <v>18</v>
      </c>
      <c r="Q38" s="642"/>
      <c r="R38" s="17"/>
      <c r="S38" s="26">
        <f>SUM(S32:S37)</f>
        <v>733.45779220779218</v>
      </c>
      <c r="T38" s="406"/>
      <c r="U38" s="406"/>
      <c r="V38" s="406"/>
      <c r="W38" s="642" t="s">
        <v>18</v>
      </c>
      <c r="X38" s="642"/>
      <c r="Y38" s="17"/>
      <c r="Z38" s="26">
        <f>SUM(Z32:Z37)</f>
        <v>704.74454365079362</v>
      </c>
      <c r="AA38" s="406"/>
      <c r="AB38" s="406"/>
      <c r="AC38" s="406"/>
      <c r="AD38" s="679" t="s">
        <v>18</v>
      </c>
      <c r="AE38" s="679"/>
      <c r="AF38" s="558"/>
      <c r="AG38" s="557">
        <f>SUM(AG32:AG37)</f>
        <v>741.825165378983</v>
      </c>
      <c r="AH38" s="406"/>
      <c r="AI38" s="406"/>
      <c r="AJ38" s="406"/>
    </row>
    <row r="39" spans="1:36" s="42" customFormat="1" ht="17">
      <c r="A39" s="595" t="s">
        <v>34</v>
      </c>
      <c r="B39" s="595"/>
      <c r="C39" s="595"/>
      <c r="D39" s="595"/>
      <c r="E39" s="595"/>
      <c r="F39" s="595"/>
      <c r="G39" s="595"/>
      <c r="H39" s="595"/>
      <c r="I39" s="596"/>
      <c r="J39" s="596"/>
      <c r="K39" s="596"/>
      <c r="L39" s="596"/>
      <c r="M39" s="596"/>
      <c r="N39" s="596"/>
      <c r="O39" s="596"/>
      <c r="P39" s="596"/>
      <c r="Q39" s="596"/>
      <c r="R39" s="596"/>
      <c r="S39" s="596"/>
      <c r="T39" s="596"/>
      <c r="U39" s="596"/>
      <c r="V39" s="596"/>
      <c r="W39" s="596"/>
      <c r="X39" s="596"/>
      <c r="Y39" s="596"/>
      <c r="Z39" s="596"/>
      <c r="AA39" s="596"/>
      <c r="AB39" s="596"/>
      <c r="AC39" s="596"/>
      <c r="AD39" s="596"/>
      <c r="AE39" s="596"/>
      <c r="AF39" s="596"/>
      <c r="AG39" s="596"/>
      <c r="AH39" s="411"/>
      <c r="AI39" s="411"/>
      <c r="AJ39" s="411"/>
    </row>
    <row r="40" spans="1:36" ht="17">
      <c r="A40" s="584" t="s">
        <v>61</v>
      </c>
      <c r="B40" s="585"/>
      <c r="C40" s="585"/>
      <c r="D40" s="585"/>
      <c r="E40" s="585"/>
      <c r="F40" s="585"/>
      <c r="G40" s="586"/>
      <c r="H40" s="586"/>
      <c r="I40" s="586"/>
      <c r="J40" s="586"/>
      <c r="K40" s="586"/>
      <c r="L40" s="586"/>
      <c r="M40" s="234"/>
      <c r="N40" s="234"/>
      <c r="O40" s="234"/>
      <c r="T40" s="407"/>
      <c r="U40" s="407"/>
      <c r="V40" s="407"/>
      <c r="AA40" s="407"/>
      <c r="AB40" s="407"/>
      <c r="AC40" s="407"/>
      <c r="AH40" s="407"/>
      <c r="AI40" s="407"/>
      <c r="AJ40" s="407"/>
    </row>
    <row r="41" spans="1:36">
      <c r="F41" s="541"/>
      <c r="G41" s="541"/>
      <c r="H41" s="541"/>
      <c r="M41" s="234"/>
      <c r="N41" s="234"/>
      <c r="O41" s="234"/>
      <c r="T41" s="407"/>
      <c r="U41" s="407"/>
      <c r="V41" s="407"/>
      <c r="AA41" s="407"/>
      <c r="AB41" s="407"/>
      <c r="AC41" s="407"/>
      <c r="AH41" s="407"/>
      <c r="AI41" s="407"/>
      <c r="AJ41" s="407"/>
    </row>
    <row r="42" spans="1:36">
      <c r="F42" s="541"/>
      <c r="G42" s="541"/>
      <c r="H42" s="541"/>
      <c r="M42" s="234"/>
      <c r="N42" s="234"/>
      <c r="O42" s="234"/>
      <c r="T42" s="407"/>
      <c r="U42" s="407"/>
      <c r="V42" s="407"/>
      <c r="AA42" s="407"/>
      <c r="AB42" s="407"/>
      <c r="AC42" s="407"/>
      <c r="AH42" s="407"/>
      <c r="AI42" s="407"/>
      <c r="AJ42" s="407"/>
    </row>
    <row r="50" ht="14.25" customHeight="1"/>
  </sheetData>
  <mergeCells count="69">
    <mergeCell ref="A1:AG1"/>
    <mergeCell ref="A2:B2"/>
    <mergeCell ref="C2:L2"/>
    <mergeCell ref="AK2:BB2"/>
    <mergeCell ref="B3:E3"/>
    <mergeCell ref="I3:L3"/>
    <mergeCell ref="P3:S3"/>
    <mergeCell ref="W3:Z3"/>
    <mergeCell ref="AD3:AG3"/>
    <mergeCell ref="P16:P21"/>
    <mergeCell ref="W16:W21"/>
    <mergeCell ref="AD5:AD7"/>
    <mergeCell ref="A8:A15"/>
    <mergeCell ref="B8:B15"/>
    <mergeCell ref="I8:I15"/>
    <mergeCell ref="W8:W15"/>
    <mergeCell ref="A5:A7"/>
    <mergeCell ref="B5:B7"/>
    <mergeCell ref="I5:I7"/>
    <mergeCell ref="P5:P15"/>
    <mergeCell ref="W5:W7"/>
    <mergeCell ref="AD8:AD15"/>
    <mergeCell ref="AD16:AD21"/>
    <mergeCell ref="A16:A21"/>
    <mergeCell ref="B16:B21"/>
    <mergeCell ref="AD25:AD29"/>
    <mergeCell ref="A22:A24"/>
    <mergeCell ref="B22:B24"/>
    <mergeCell ref="I22:I24"/>
    <mergeCell ref="P22:P24"/>
    <mergeCell ref="W22:W24"/>
    <mergeCell ref="AD22:AD24"/>
    <mergeCell ref="A25:A29"/>
    <mergeCell ref="B25:B29"/>
    <mergeCell ref="I25:I29"/>
    <mergeCell ref="P25:P29"/>
    <mergeCell ref="W25:W29"/>
    <mergeCell ref="I16:I21"/>
    <mergeCell ref="A30:B30"/>
    <mergeCell ref="A31:B31"/>
    <mergeCell ref="A32:A37"/>
    <mergeCell ref="B32:C32"/>
    <mergeCell ref="I32:J32"/>
    <mergeCell ref="I34:J34"/>
    <mergeCell ref="I36:J36"/>
    <mergeCell ref="W32:X32"/>
    <mergeCell ref="AD32:AE32"/>
    <mergeCell ref="I33:J33"/>
    <mergeCell ref="P33:Q33"/>
    <mergeCell ref="W33:X33"/>
    <mergeCell ref="AD33:AE33"/>
    <mergeCell ref="P32:Q32"/>
    <mergeCell ref="W34:X34"/>
    <mergeCell ref="AD34:AE34"/>
    <mergeCell ref="I35:J35"/>
    <mergeCell ref="P35:Q35"/>
    <mergeCell ref="W35:X35"/>
    <mergeCell ref="AD35:AE35"/>
    <mergeCell ref="P34:Q34"/>
    <mergeCell ref="A39:AG39"/>
    <mergeCell ref="A40:L40"/>
    <mergeCell ref="W36:X36"/>
    <mergeCell ref="AD36:AE36"/>
    <mergeCell ref="B38:C38"/>
    <mergeCell ref="I38:J38"/>
    <mergeCell ref="P38:Q38"/>
    <mergeCell ref="W38:X38"/>
    <mergeCell ref="AD38:AE38"/>
    <mergeCell ref="P36:Q36"/>
  </mergeCells>
  <phoneticPr fontId="10" type="noConversion"/>
  <conditionalFormatting sqref="X22">
    <cfRule type="containsText" dxfId="15" priority="15" stopIfTrue="1" operator="containsText" text="炸">
      <formula>NOT(ISERROR(SEARCH("炸",X22)))</formula>
    </cfRule>
  </conditionalFormatting>
  <conditionalFormatting sqref="E22:E23">
    <cfRule type="containsText" dxfId="14" priority="13" stopIfTrue="1" operator="containsText" text="炸">
      <formula>NOT(ISERROR(SEARCH("炸",E22)))</formula>
    </cfRule>
  </conditionalFormatting>
  <conditionalFormatting sqref="L22">
    <cfRule type="containsText" dxfId="13" priority="12" stopIfTrue="1" operator="containsText" text="炸">
      <formula>NOT(ISERROR(SEARCH("炸",L22)))</formula>
    </cfRule>
  </conditionalFormatting>
  <conditionalFormatting sqref="Z22">
    <cfRule type="containsText" dxfId="12" priority="11" stopIfTrue="1" operator="containsText" text="炸">
      <formula>NOT(ISERROR(SEARCH("炸",Z22)))</formula>
    </cfRule>
  </conditionalFormatting>
  <conditionalFormatting sqref="C22 D23">
    <cfRule type="containsText" dxfId="11" priority="17" stopIfTrue="1" operator="containsText" text="炸">
      <formula>NOT(ISERROR(SEARCH("炸",C22)))</formula>
    </cfRule>
  </conditionalFormatting>
  <conditionalFormatting sqref="J22">
    <cfRule type="containsText" dxfId="10" priority="16" stopIfTrue="1" operator="containsText" text="炸">
      <formula>NOT(ISERROR(SEARCH("炸",J22)))</formula>
    </cfRule>
  </conditionalFormatting>
  <conditionalFormatting sqref="C6:C7 E6:E7">
    <cfRule type="containsText" dxfId="9" priority="10" stopIfTrue="1" operator="containsText" text="炸">
      <formula>NOT(ISERROR(SEARCH("炸",C6)))</formula>
    </cfRule>
  </conditionalFormatting>
  <conditionalFormatting sqref="D6:D7">
    <cfRule type="containsText" dxfId="8" priority="9" stopIfTrue="1" operator="containsText" text="炸">
      <formula>NOT(ISERROR(SEARCH("炸",D6)))</formula>
    </cfRule>
  </conditionalFormatting>
  <conditionalFormatting sqref="Q14">
    <cfRule type="containsText" dxfId="7" priority="8" stopIfTrue="1" operator="containsText" text="炸">
      <formula>NOT(ISERROR(SEARCH("炸",Q14)))</formula>
    </cfRule>
  </conditionalFormatting>
  <conditionalFormatting sqref="Q13">
    <cfRule type="containsText" dxfId="6" priority="7" stopIfTrue="1" operator="containsText" text="炸">
      <formula>NOT(ISERROR(SEARCH("炸",Q13)))</formula>
    </cfRule>
  </conditionalFormatting>
  <conditionalFormatting sqref="S22">
    <cfRule type="containsText" dxfId="5" priority="5" stopIfTrue="1" operator="containsText" text="炸">
      <formula>NOT(ISERROR(SEARCH("炸",S22)))</formula>
    </cfRule>
  </conditionalFormatting>
  <conditionalFormatting sqref="Q22">
    <cfRule type="containsText" dxfId="4" priority="6" stopIfTrue="1" operator="containsText" text="炸">
      <formula>NOT(ISERROR(SEARCH("炸",Q22)))</formula>
    </cfRule>
  </conditionalFormatting>
  <conditionalFormatting sqref="AE22">
    <cfRule type="containsText" dxfId="3" priority="4" stopIfTrue="1" operator="containsText" text="炸">
      <formula>NOT(ISERROR(SEARCH("炸",AE22)))</formula>
    </cfRule>
  </conditionalFormatting>
  <conditionalFormatting sqref="AE6 AG6">
    <cfRule type="containsText" dxfId="2" priority="3" stopIfTrue="1" operator="containsText" text="炸">
      <formula>NOT(ISERROR(SEARCH("炸",AE6)))</formula>
    </cfRule>
  </conditionalFormatting>
  <conditionalFormatting sqref="AF6">
    <cfRule type="containsText" dxfId="1" priority="2" stopIfTrue="1" operator="containsText" text="炸">
      <formula>NOT(ISERROR(SEARCH("炸",AF6)))</formula>
    </cfRule>
  </conditionalFormatting>
  <conditionalFormatting sqref="Q12">
    <cfRule type="containsText" dxfId="0" priority="1" stopIfTrue="1" operator="containsText" text="炸">
      <formula>NOT(ISERROR(SEARCH("炸",Q12)))</formula>
    </cfRule>
  </conditionalFormatting>
  <pageMargins left="0.2" right="0.2" top="0.2" bottom="0.2" header="0.2" footer="0.2"/>
  <pageSetup paperSize="9" scale="4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6</Pages>
  <Words>0</Words>
  <Characters>0</Characters>
  <Application>Microsoft Excel</Application>
  <DocSecurity>0</DocSecurity>
  <Lines>0</Lines>
  <Paragraphs>0</Paragraphs>
  <MMClips>0</MMClips>
  <ScaleCrop>false</ScaleCrop>
  <HeadingPairs>
    <vt:vector size="4" baseType="variant">
      <vt:variant>
        <vt:lpstr>工作表</vt:lpstr>
      </vt:variant>
      <vt:variant>
        <vt:i4>6</vt:i4>
      </vt:variant>
      <vt:variant>
        <vt:lpstr>已命名的範圍</vt:lpstr>
      </vt:variant>
      <vt:variant>
        <vt:i4>1</vt:i4>
      </vt:variant>
    </vt:vector>
  </HeadingPairs>
  <TitlesOfParts>
    <vt:vector size="7" baseType="lpstr">
      <vt:lpstr>6月菜單</vt:lpstr>
      <vt:lpstr>0601-0603</vt:lpstr>
      <vt:lpstr>0606-0610</vt:lpstr>
      <vt:lpstr>0613-0617</vt:lpstr>
      <vt:lpstr>0620-0624</vt:lpstr>
      <vt:lpstr>0627-0630</vt:lpstr>
      <vt:lpstr>'6月菜單'!Print_Area</vt:lpstr>
    </vt:vector>
  </TitlesOfParts>
  <Company>Test Computer</Company>
  <LinksUpToDate>false</LinksUpToDate>
  <CharactersWithSpaces>0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 User</dc:creator>
  <cp:lastModifiedBy>KH-ASUS-2017-06-09</cp:lastModifiedBy>
  <cp:revision>3</cp:revision>
  <cp:lastPrinted>2022-05-23T01:59:03Z</cp:lastPrinted>
  <dcterms:created xsi:type="dcterms:W3CDTF">2016-08-01T18:09:01Z</dcterms:created>
  <dcterms:modified xsi:type="dcterms:W3CDTF">2022-05-25T09:55:47Z</dcterms:modified>
</cp:coreProperties>
</file>