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840" windowWidth="19410" windowHeight="6790" activeTab="5"/>
  </bookViews>
  <sheets>
    <sheet name="12月菜單" sheetId="24" r:id="rId1"/>
    <sheet name="1201-1202" sheetId="26" r:id="rId2"/>
    <sheet name="1205-1209" sheetId="20" r:id="rId3"/>
    <sheet name="1212-1216" sheetId="21" r:id="rId4"/>
    <sheet name="1219-1223" sheetId="22" r:id="rId5"/>
    <sheet name="1226-1230" sheetId="25" r:id="rId6"/>
    <sheet name="工作表" sheetId="11" r:id="rId7"/>
  </sheets>
  <externalReferences>
    <externalReference r:id="rId8"/>
    <externalReference r:id="rId9"/>
  </externalReferences>
  <definedNames>
    <definedName name="_xlnm.Print_Area" localSheetId="0">'12月菜單'!$B$1:$K$29</definedName>
    <definedName name="特殊">[1]特殊石材!$A$1:$C$65536</definedName>
  </definedNames>
  <calcPr calcId="125725"/>
</workbook>
</file>

<file path=xl/calcChain.xml><?xml version="1.0" encoding="utf-8"?>
<calcChain xmlns="http://schemas.openxmlformats.org/spreadsheetml/2006/main">
  <c r="R28" i="22"/>
  <c r="R27"/>
  <c r="T27" s="1"/>
  <c r="R26"/>
  <c r="U26" s="1"/>
  <c r="R25"/>
  <c r="V25" s="1"/>
  <c r="R24"/>
  <c r="V24" s="1"/>
  <c r="R23"/>
  <c r="V23" s="1"/>
  <c r="R22"/>
  <c r="V22" s="1"/>
  <c r="R19"/>
  <c r="V19" s="1"/>
  <c r="R18"/>
  <c r="V18" s="1"/>
  <c r="R17"/>
  <c r="V17" s="1"/>
  <c r="R16"/>
  <c r="V16" s="1"/>
  <c r="R11"/>
  <c r="R10"/>
  <c r="V10" s="1"/>
  <c r="V9"/>
  <c r="R9"/>
  <c r="R8"/>
  <c r="U8" s="1"/>
  <c r="D25" i="25"/>
  <c r="G25" s="1"/>
  <c r="H20"/>
  <c r="H19"/>
  <c r="H18"/>
  <c r="D10"/>
  <c r="H10" s="1"/>
  <c r="D9"/>
  <c r="H9" s="1"/>
  <c r="D8"/>
  <c r="H8" s="1"/>
  <c r="D7"/>
  <c r="G7" s="1"/>
  <c r="D6"/>
  <c r="K17" i="22" l="1"/>
  <c r="K18"/>
  <c r="K16"/>
  <c r="AI17" i="25" l="1"/>
  <c r="AJ19"/>
  <c r="AJ20"/>
  <c r="AF17"/>
  <c r="AF18"/>
  <c r="AF19"/>
  <c r="AF20"/>
  <c r="AF16"/>
  <c r="AI16" s="1"/>
  <c r="I8"/>
  <c r="I16"/>
  <c r="I25"/>
  <c r="O18" i="22" l="1"/>
  <c r="O17"/>
  <c r="N16"/>
  <c r="H17" i="20"/>
  <c r="G19"/>
  <c r="D17"/>
  <c r="D18"/>
  <c r="D19"/>
  <c r="D16"/>
  <c r="I16" i="22"/>
  <c r="R6" i="20" l="1"/>
  <c r="R7"/>
  <c r="R8"/>
  <c r="R9"/>
  <c r="R10"/>
  <c r="R11"/>
  <c r="R5"/>
  <c r="K25"/>
  <c r="K22"/>
  <c r="K17"/>
  <c r="K18"/>
  <c r="K16"/>
  <c r="K9"/>
  <c r="K8"/>
  <c r="D26"/>
  <c r="D25"/>
  <c r="D22"/>
  <c r="D9"/>
  <c r="D10"/>
  <c r="D8"/>
  <c r="Y22" i="26"/>
  <c r="Y26"/>
  <c r="Y27"/>
  <c r="Y25"/>
  <c r="Y17"/>
  <c r="Y18"/>
  <c r="Y16"/>
  <c r="Y9"/>
  <c r="Y10"/>
  <c r="Y8"/>
  <c r="AF26"/>
  <c r="AF25"/>
  <c r="AF17"/>
  <c r="AF18"/>
  <c r="AF16"/>
  <c r="AF9"/>
  <c r="AF8"/>
  <c r="AF22"/>
  <c r="AF26" i="20" l="1"/>
  <c r="AJ26" s="1"/>
  <c r="AF25"/>
  <c r="AI25" s="1"/>
  <c r="AF22"/>
  <c r="AF17"/>
  <c r="AJ17" s="1"/>
  <c r="AF18"/>
  <c r="AJ18" s="1"/>
  <c r="AF19"/>
  <c r="AJ19" s="1"/>
  <c r="AF16"/>
  <c r="AJ16" s="1"/>
  <c r="AF9"/>
  <c r="AF10"/>
  <c r="AF8"/>
  <c r="Y26"/>
  <c r="Y27"/>
  <c r="AB27" s="1"/>
  <c r="U7"/>
  <c r="V8"/>
  <c r="V9"/>
  <c r="V10"/>
  <c r="V11"/>
  <c r="M17"/>
  <c r="N16"/>
  <c r="N9"/>
  <c r="H26"/>
  <c r="H19"/>
  <c r="G25"/>
  <c r="Y22"/>
  <c r="Y17"/>
  <c r="AB17" s="1"/>
  <c r="Y18"/>
  <c r="Y16"/>
  <c r="AB16" s="1"/>
  <c r="Y9"/>
  <c r="AC9" s="1"/>
  <c r="Y10"/>
  <c r="Y8"/>
  <c r="N25"/>
  <c r="AH28" i="21"/>
  <c r="AH27"/>
  <c r="AF28"/>
  <c r="T8"/>
  <c r="R16"/>
  <c r="K26"/>
  <c r="M26" s="1"/>
  <c r="K27"/>
  <c r="M27" s="1"/>
  <c r="K28"/>
  <c r="K19"/>
  <c r="O9"/>
  <c r="D24"/>
  <c r="G16"/>
  <c r="H10"/>
  <c r="AF26"/>
  <c r="AF27"/>
  <c r="AF25"/>
  <c r="AF22"/>
  <c r="AF17"/>
  <c r="AF18"/>
  <c r="AF16"/>
  <c r="AF9"/>
  <c r="AF10"/>
  <c r="AF8"/>
  <c r="Y26"/>
  <c r="AB26" s="1"/>
  <c r="Y27"/>
  <c r="Y25"/>
  <c r="Y22"/>
  <c r="Y17"/>
  <c r="Y18"/>
  <c r="Y16"/>
  <c r="R22"/>
  <c r="R7"/>
  <c r="R8"/>
  <c r="R9"/>
  <c r="R10"/>
  <c r="R11"/>
  <c r="R6"/>
  <c r="K25"/>
  <c r="K22"/>
  <c r="K17"/>
  <c r="K18"/>
  <c r="M18" s="1"/>
  <c r="K16"/>
  <c r="K9"/>
  <c r="K10"/>
  <c r="K8"/>
  <c r="N8" s="1"/>
  <c r="D26"/>
  <c r="D27"/>
  <c r="D28"/>
  <c r="D25"/>
  <c r="D22"/>
  <c r="D17"/>
  <c r="D18"/>
  <c r="D16"/>
  <c r="D9"/>
  <c r="H9" s="1"/>
  <c r="D10"/>
  <c r="D8"/>
  <c r="AF17" i="22"/>
  <c r="AF18"/>
  <c r="AF9"/>
  <c r="AJ9" s="1"/>
  <c r="AF10"/>
  <c r="AI10" s="1"/>
  <c r="K26" l="1"/>
  <c r="O26" s="1"/>
  <c r="AF26"/>
  <c r="AJ26" s="1"/>
  <c r="AF27"/>
  <c r="AF25"/>
  <c r="AH25" s="1"/>
  <c r="AF22"/>
  <c r="AF16"/>
  <c r="AF8"/>
  <c r="AI8" s="1"/>
  <c r="Y26"/>
  <c r="Y23"/>
  <c r="AC23" s="1"/>
  <c r="Y22"/>
  <c r="Y17"/>
  <c r="AB17" s="1"/>
  <c r="Y16"/>
  <c r="AB16" s="1"/>
  <c r="K22"/>
  <c r="K9"/>
  <c r="K8"/>
  <c r="G25"/>
  <c r="H17"/>
  <c r="D26"/>
  <c r="F26" s="1"/>
  <c r="D25"/>
  <c r="D22"/>
  <c r="D17"/>
  <c r="D18"/>
  <c r="H18" s="1"/>
  <c r="D16"/>
  <c r="H16" s="1"/>
  <c r="D9"/>
  <c r="D8"/>
  <c r="AF26" i="25"/>
  <c r="AH26" s="1"/>
  <c r="AF25"/>
  <c r="AF22"/>
  <c r="AF9"/>
  <c r="AF10"/>
  <c r="AC27"/>
  <c r="Y26"/>
  <c r="AB26" s="1"/>
  <c r="Y27"/>
  <c r="Y25"/>
  <c r="AB25" s="1"/>
  <c r="AC24"/>
  <c r="U28"/>
  <c r="R5"/>
  <c r="T5" s="1"/>
  <c r="R26"/>
  <c r="T26" s="1"/>
  <c r="R27"/>
  <c r="T27" s="1"/>
  <c r="R28"/>
  <c r="R25"/>
  <c r="V25" s="1"/>
  <c r="R17"/>
  <c r="U17" s="1"/>
  <c r="R18"/>
  <c r="V18" s="1"/>
  <c r="R19"/>
  <c r="V19" s="1"/>
  <c r="R16"/>
  <c r="U16" s="1"/>
  <c r="P25"/>
  <c r="AF8" l="1"/>
  <c r="AI8" s="1"/>
  <c r="Y22"/>
  <c r="AC22" s="1"/>
  <c r="Y17"/>
  <c r="AC17" s="1"/>
  <c r="Y18"/>
  <c r="AC18" s="1"/>
  <c r="Y16"/>
  <c r="AC16" s="1"/>
  <c r="Y9"/>
  <c r="AC9" s="1"/>
  <c r="Y10"/>
  <c r="AC10" s="1"/>
  <c r="Y11"/>
  <c r="AC11" s="1"/>
  <c r="Y8"/>
  <c r="AB8" s="1"/>
  <c r="R7"/>
  <c r="V7" s="1"/>
  <c r="R8"/>
  <c r="V8" s="1"/>
  <c r="R9"/>
  <c r="V9" s="1"/>
  <c r="R6"/>
  <c r="K26"/>
  <c r="K25"/>
  <c r="K22"/>
  <c r="K17"/>
  <c r="K18"/>
  <c r="K19"/>
  <c r="K16"/>
  <c r="K9"/>
  <c r="M9" s="1"/>
  <c r="K10"/>
  <c r="K8"/>
  <c r="N25"/>
  <c r="O26"/>
  <c r="O18"/>
  <c r="O19"/>
  <c r="O10"/>
  <c r="AH26" i="26"/>
  <c r="AH25"/>
  <c r="AB26"/>
  <c r="AB9"/>
  <c r="AB8"/>
  <c r="AC17"/>
  <c r="AC18"/>
  <c r="AC16"/>
  <c r="AI8"/>
  <c r="AD25" l="1"/>
  <c r="W25"/>
  <c r="AD16"/>
  <c r="W16"/>
  <c r="AD8"/>
  <c r="W8"/>
  <c r="AG37" l="1"/>
  <c r="Z37"/>
  <c r="S37"/>
  <c r="L37"/>
  <c r="E37"/>
  <c r="AG36"/>
  <c r="Z36"/>
  <c r="S36"/>
  <c r="L36"/>
  <c r="E36"/>
  <c r="K33"/>
  <c r="L33" s="1"/>
  <c r="AG32"/>
  <c r="Z32"/>
  <c r="S32"/>
  <c r="L32"/>
  <c r="E32"/>
  <c r="R28"/>
  <c r="V28" s="1"/>
  <c r="AI27"/>
  <c r="R27"/>
  <c r="T27" s="1"/>
  <c r="K27"/>
  <c r="O27" s="1"/>
  <c r="U26"/>
  <c r="R26"/>
  <c r="O26"/>
  <c r="K26"/>
  <c r="AC25"/>
  <c r="R25"/>
  <c r="U25" s="1"/>
  <c r="P25"/>
  <c r="K25"/>
  <c r="O25" s="1"/>
  <c r="I25"/>
  <c r="D25"/>
  <c r="G25" s="1"/>
  <c r="B25"/>
  <c r="D23"/>
  <c r="H23" s="1"/>
  <c r="AJ22"/>
  <c r="AC22"/>
  <c r="K22"/>
  <c r="O22" s="1"/>
  <c r="D22"/>
  <c r="H22" s="1"/>
  <c r="V20"/>
  <c r="V19"/>
  <c r="D19"/>
  <c r="G19" s="1"/>
  <c r="AJ18"/>
  <c r="O18"/>
  <c r="K18"/>
  <c r="D18"/>
  <c r="H18" s="1"/>
  <c r="AJ17"/>
  <c r="O17"/>
  <c r="K17"/>
  <c r="D17"/>
  <c r="H17" s="1"/>
  <c r="AI16"/>
  <c r="P16"/>
  <c r="K16"/>
  <c r="N16" s="1"/>
  <c r="I16"/>
  <c r="D16"/>
  <c r="F16" s="1"/>
  <c r="D33" s="1"/>
  <c r="E33" s="1"/>
  <c r="B16"/>
  <c r="AC11"/>
  <c r="U11"/>
  <c r="K11"/>
  <c r="O11" s="1"/>
  <c r="H11"/>
  <c r="AC10"/>
  <c r="K10"/>
  <c r="O10" s="1"/>
  <c r="H10"/>
  <c r="AH9"/>
  <c r="AF33" s="1"/>
  <c r="AG33" s="1"/>
  <c r="Y33"/>
  <c r="Z33" s="1"/>
  <c r="V9"/>
  <c r="R9"/>
  <c r="K9"/>
  <c r="O9" s="1"/>
  <c r="D9"/>
  <c r="H9" s="1"/>
  <c r="D35" s="1"/>
  <c r="E35" s="1"/>
  <c r="R8"/>
  <c r="T8" s="1"/>
  <c r="K8"/>
  <c r="N8" s="1"/>
  <c r="I8"/>
  <c r="D8"/>
  <c r="G8" s="1"/>
  <c r="B8"/>
  <c r="V7"/>
  <c r="R35" s="1"/>
  <c r="S35" s="1"/>
  <c r="R7"/>
  <c r="R6"/>
  <c r="U6" s="1"/>
  <c r="T5"/>
  <c r="D34" l="1"/>
  <c r="E34" s="1"/>
  <c r="K35"/>
  <c r="L35" s="1"/>
  <c r="R33"/>
  <c r="S33" s="1"/>
  <c r="S38" s="1"/>
  <c r="K34"/>
  <c r="L34" s="1"/>
  <c r="L38" s="1"/>
  <c r="R34"/>
  <c r="S34" s="1"/>
  <c r="AF34"/>
  <c r="AG34" s="1"/>
  <c r="AF35"/>
  <c r="AG35" s="1"/>
  <c r="Y35"/>
  <c r="Z35" s="1"/>
  <c r="E38"/>
  <c r="Y34"/>
  <c r="Z34" s="1"/>
  <c r="AG38" l="1"/>
  <c r="Z38"/>
  <c r="AI9" i="21"/>
  <c r="D26" i="11" l="1"/>
  <c r="G26" s="1"/>
  <c r="D27"/>
  <c r="H27" s="1"/>
  <c r="D28"/>
  <c r="H28" s="1"/>
  <c r="D10"/>
  <c r="D9"/>
  <c r="B25"/>
  <c r="B16"/>
  <c r="B8"/>
  <c r="R33" i="25"/>
  <c r="AJ18"/>
  <c r="AJ10"/>
  <c r="M9" i="22"/>
  <c r="X30" i="20"/>
  <c r="AJ18" i="21"/>
  <c r="AJ17"/>
  <c r="AC25"/>
  <c r="AC28"/>
  <c r="H23" i="20"/>
  <c r="O18"/>
  <c r="AC18"/>
  <c r="K26"/>
  <c r="F16"/>
  <c r="H9"/>
  <c r="R11" i="11"/>
  <c r="R10"/>
  <c r="R9"/>
  <c r="R8"/>
  <c r="R7"/>
  <c r="R6"/>
  <c r="R5"/>
  <c r="V10" i="21"/>
  <c r="V9"/>
  <c r="U7"/>
  <c r="U6"/>
  <c r="K9" i="11"/>
  <c r="K10"/>
  <c r="K11"/>
  <c r="K8"/>
  <c r="D25"/>
  <c r="H25" s="1"/>
  <c r="D22"/>
  <c r="D17"/>
  <c r="F17" s="1"/>
  <c r="D18"/>
  <c r="D16"/>
  <c r="G16" s="1"/>
  <c r="D8"/>
  <c r="G8" s="1"/>
  <c r="I25"/>
  <c r="I16"/>
  <c r="I8"/>
  <c r="B5"/>
  <c r="Y6" i="25" l="1"/>
  <c r="Y5"/>
  <c r="N19" i="21" l="1"/>
  <c r="O17" i="25"/>
  <c r="AI8" i="21"/>
  <c r="AJ10"/>
  <c r="Y23" i="11"/>
  <c r="AC10" i="20"/>
  <c r="AC11"/>
  <c r="AJ28" i="22" l="1"/>
  <c r="AB8"/>
  <c r="Y28" i="11" l="1"/>
  <c r="Y26"/>
  <c r="AC26" s="1"/>
  <c r="Y27"/>
  <c r="AB27" s="1"/>
  <c r="Y25" i="20"/>
  <c r="AC25" s="1"/>
  <c r="B16" i="21"/>
  <c r="D10" i="22"/>
  <c r="M28" i="25"/>
  <c r="O29"/>
  <c r="AJ17" i="22" l="1"/>
  <c r="AJ18"/>
  <c r="AI16"/>
  <c r="AB25"/>
  <c r="N8"/>
  <c r="AJ22" i="21"/>
  <c r="AH26"/>
  <c r="AH25"/>
  <c r="AJ16"/>
  <c r="V22"/>
  <c r="N16"/>
  <c r="H26"/>
  <c r="H27"/>
  <c r="H28"/>
  <c r="D33"/>
  <c r="G8"/>
  <c r="AI8" i="20"/>
  <c r="AB8"/>
  <c r="U26"/>
  <c r="T27"/>
  <c r="V28"/>
  <c r="U25"/>
  <c r="O26"/>
  <c r="O27"/>
  <c r="N8"/>
  <c r="G8"/>
  <c r="AF25" i="11"/>
  <c r="AH25" s="1"/>
  <c r="AF22"/>
  <c r="AF18"/>
  <c r="AF19"/>
  <c r="AF16"/>
  <c r="AI16" s="1"/>
  <c r="AF9"/>
  <c r="AI9" s="1"/>
  <c r="AF8"/>
  <c r="AI8" s="1"/>
  <c r="Y25"/>
  <c r="AC25" s="1"/>
  <c r="Y22"/>
  <c r="Y17"/>
  <c r="Y16"/>
  <c r="AB16" s="1"/>
  <c r="Y9"/>
  <c r="AB9" s="1"/>
  <c r="Y10"/>
  <c r="Y8"/>
  <c r="AB8" s="1"/>
  <c r="U7"/>
  <c r="V8"/>
  <c r="V9"/>
  <c r="V10"/>
  <c r="W25" i="25"/>
  <c r="W16"/>
  <c r="W8"/>
  <c r="W5"/>
  <c r="P16" i="11"/>
  <c r="AH25" i="25" l="1"/>
  <c r="P16" l="1"/>
  <c r="X30" i="22"/>
  <c r="O25"/>
  <c r="B25"/>
  <c r="B16"/>
  <c r="B8"/>
  <c r="AB8" i="21"/>
  <c r="AF10" i="11" l="1"/>
  <c r="AB17" i="21" l="1"/>
  <c r="AD16" i="25" l="1"/>
  <c r="N8" l="1"/>
  <c r="AF27" i="11" l="1"/>
  <c r="AJ19"/>
  <c r="AC10"/>
  <c r="K26"/>
  <c r="N26" s="1"/>
  <c r="K27"/>
  <c r="N27" s="1"/>
  <c r="K25"/>
  <c r="O25" s="1"/>
  <c r="K22"/>
  <c r="K17"/>
  <c r="K16"/>
  <c r="O10"/>
  <c r="AJ10" i="20"/>
  <c r="O28" i="21"/>
  <c r="O29"/>
  <c r="N25"/>
  <c r="AB16" l="1"/>
  <c r="H25"/>
  <c r="H17"/>
  <c r="H18"/>
  <c r="U6" i="25"/>
  <c r="R34" s="1"/>
  <c r="O22"/>
  <c r="N16"/>
  <c r="R35" l="1"/>
  <c r="AD25"/>
  <c r="AD8"/>
  <c r="AD5"/>
  <c r="I5"/>
  <c r="AG37" l="1"/>
  <c r="Z37"/>
  <c r="S37"/>
  <c r="L37"/>
  <c r="E37"/>
  <c r="AG36"/>
  <c r="Z36"/>
  <c r="S36"/>
  <c r="L36"/>
  <c r="E36"/>
  <c r="Y33"/>
  <c r="Z33" s="1"/>
  <c r="AG32"/>
  <c r="Z32"/>
  <c r="S32"/>
  <c r="L32"/>
  <c r="E32"/>
  <c r="K33"/>
  <c r="L33" s="1"/>
  <c r="AF33"/>
  <c r="AG33" s="1"/>
  <c r="AJ22"/>
  <c r="S35"/>
  <c r="AJ9"/>
  <c r="S33"/>
  <c r="K35"/>
  <c r="L35" s="1"/>
  <c r="AF34"/>
  <c r="AG34" s="1"/>
  <c r="K34"/>
  <c r="L34" s="1"/>
  <c r="S34"/>
  <c r="AF35" l="1"/>
  <c r="AG35" s="1"/>
  <c r="AG38" s="1"/>
  <c r="K27" i="24" s="1"/>
  <c r="D33" i="25"/>
  <c r="E33" s="1"/>
  <c r="D34"/>
  <c r="E34" s="1"/>
  <c r="D35"/>
  <c r="E35" s="1"/>
  <c r="S38"/>
  <c r="K25" i="24" s="1"/>
  <c r="Y34" i="25"/>
  <c r="Z34" s="1"/>
  <c r="Y35"/>
  <c r="Z35" s="1"/>
  <c r="L38"/>
  <c r="K24" i="24" s="1"/>
  <c r="AB20" i="21"/>
  <c r="Z38" i="25" l="1"/>
  <c r="K26" i="24" s="1"/>
  <c r="E38" i="25"/>
  <c r="O17" i="11" l="1"/>
  <c r="O9"/>
  <c r="H11"/>
  <c r="H9"/>
  <c r="V19" i="20"/>
  <c r="V20"/>
  <c r="T5"/>
  <c r="U6" i="11"/>
  <c r="T5"/>
  <c r="H18" i="20" l="1"/>
  <c r="AC19" i="21"/>
  <c r="O17"/>
  <c r="G24"/>
  <c r="H10" i="22" l="1"/>
  <c r="N16" i="11" l="1"/>
  <c r="N8"/>
  <c r="AD16" i="22" l="1"/>
  <c r="AJ18" i="11"/>
  <c r="G8" i="22" l="1"/>
  <c r="H9"/>
  <c r="Y33" i="21" l="1"/>
  <c r="R33" i="20"/>
  <c r="AJ9"/>
  <c r="U6"/>
  <c r="K33"/>
  <c r="H10"/>
  <c r="AF33" i="22"/>
  <c r="Y33"/>
  <c r="R33"/>
  <c r="K33"/>
  <c r="D33"/>
  <c r="AF33" i="21"/>
  <c r="R33"/>
  <c r="K33"/>
  <c r="Y33" i="20"/>
  <c r="D33"/>
  <c r="AJ22" i="22"/>
  <c r="AF35" s="1"/>
  <c r="AF34"/>
  <c r="AC22"/>
  <c r="R34"/>
  <c r="O22"/>
  <c r="K34"/>
  <c r="H22"/>
  <c r="D34"/>
  <c r="AC22" i="21"/>
  <c r="V20"/>
  <c r="V19"/>
  <c r="V18"/>
  <c r="O22"/>
  <c r="H22"/>
  <c r="AJ22" i="20"/>
  <c r="AC22"/>
  <c r="O22"/>
  <c r="H22"/>
  <c r="I8"/>
  <c r="I16"/>
  <c r="I25"/>
  <c r="H22" i="11"/>
  <c r="H18"/>
  <c r="D34"/>
  <c r="E34" s="1"/>
  <c r="H10"/>
  <c r="D33"/>
  <c r="E37"/>
  <c r="E36"/>
  <c r="E32"/>
  <c r="D35" l="1"/>
  <c r="E35" s="1"/>
  <c r="Y33"/>
  <c r="R33"/>
  <c r="Y34" i="22"/>
  <c r="R35"/>
  <c r="Y35"/>
  <c r="K35"/>
  <c r="D35"/>
  <c r="AF34" i="21"/>
  <c r="AF35"/>
  <c r="Y34"/>
  <c r="Y35"/>
  <c r="R35"/>
  <c r="R34"/>
  <c r="K35"/>
  <c r="K34"/>
  <c r="D35"/>
  <c r="D34"/>
  <c r="AF33" i="20"/>
  <c r="Y34"/>
  <c r="Y35"/>
  <c r="R34"/>
  <c r="D34"/>
  <c r="AF34"/>
  <c r="AF35"/>
  <c r="R35"/>
  <c r="K35"/>
  <c r="K34"/>
  <c r="D35"/>
  <c r="AF33" i="11"/>
  <c r="R34"/>
  <c r="R35"/>
  <c r="E33"/>
  <c r="K33"/>
  <c r="AJ22" l="1"/>
  <c r="AC22"/>
  <c r="O22"/>
  <c r="AF34" l="1"/>
  <c r="AF35"/>
  <c r="Y34"/>
  <c r="Y35"/>
  <c r="K35"/>
  <c r="K34"/>
  <c r="AD25" i="21" l="1"/>
  <c r="AD16"/>
  <c r="AD8"/>
  <c r="W25"/>
  <c r="W16"/>
  <c r="W8"/>
  <c r="P25"/>
  <c r="P16"/>
  <c r="I25"/>
  <c r="I16"/>
  <c r="I8"/>
  <c r="B25"/>
  <c r="B8"/>
  <c r="AD25" i="22"/>
  <c r="AD8"/>
  <c r="W25"/>
  <c r="W16"/>
  <c r="W8"/>
  <c r="I25"/>
  <c r="I8"/>
  <c r="AD25" i="20" l="1"/>
  <c r="AD16"/>
  <c r="AD8"/>
  <c r="W25"/>
  <c r="W16"/>
  <c r="W8"/>
  <c r="P25"/>
  <c r="P16"/>
  <c r="B25"/>
  <c r="B16"/>
  <c r="B8"/>
  <c r="AD25" i="11"/>
  <c r="AD16"/>
  <c r="AD8"/>
  <c r="W25"/>
  <c r="W16"/>
  <c r="W8"/>
  <c r="K3" i="24" l="1"/>
  <c r="AG37" i="22" l="1"/>
  <c r="Z37"/>
  <c r="S37"/>
  <c r="L37"/>
  <c r="E37"/>
  <c r="AG37" i="21"/>
  <c r="Z37"/>
  <c r="S37"/>
  <c r="L37"/>
  <c r="E37"/>
  <c r="AG37" i="11"/>
  <c r="AG36"/>
  <c r="AG35"/>
  <c r="AG34"/>
  <c r="AG33"/>
  <c r="AG32"/>
  <c r="Z37"/>
  <c r="S37"/>
  <c r="L37"/>
  <c r="AG37" i="20"/>
  <c r="Z37"/>
  <c r="S37"/>
  <c r="L37"/>
  <c r="E37"/>
  <c r="AG38" i="11" l="1"/>
  <c r="K7" i="24" s="1"/>
  <c r="AG36" i="20"/>
  <c r="AG35"/>
  <c r="AG34"/>
  <c r="AG33"/>
  <c r="AG32"/>
  <c r="Z36"/>
  <c r="Z35"/>
  <c r="Z34"/>
  <c r="Z33"/>
  <c r="Z32"/>
  <c r="AG38" l="1"/>
  <c r="K12" i="24" s="1"/>
  <c r="Z38" i="20"/>
  <c r="K11" i="24" s="1"/>
  <c r="E38" i="11" l="1"/>
  <c r="K28" i="24" s="1"/>
  <c r="AG34" i="22"/>
  <c r="L32" i="11" l="1"/>
  <c r="S32"/>
  <c r="Z32"/>
  <c r="L33"/>
  <c r="S33"/>
  <c r="Z33"/>
  <c r="L34"/>
  <c r="S34"/>
  <c r="Z34"/>
  <c r="L35"/>
  <c r="S35"/>
  <c r="Z35"/>
  <c r="L36"/>
  <c r="S36"/>
  <c r="Z36"/>
  <c r="E32" i="21"/>
  <c r="L32"/>
  <c r="S32"/>
  <c r="Z32"/>
  <c r="AG32"/>
  <c r="E33"/>
  <c r="L33"/>
  <c r="S33"/>
  <c r="Z33"/>
  <c r="AG33"/>
  <c r="E34"/>
  <c r="L34"/>
  <c r="S34"/>
  <c r="Z34"/>
  <c r="AG34"/>
  <c r="E35"/>
  <c r="L35"/>
  <c r="S35"/>
  <c r="Z35"/>
  <c r="AG35"/>
  <c r="E36"/>
  <c r="L36"/>
  <c r="S36"/>
  <c r="Z36"/>
  <c r="AG36"/>
  <c r="E32" i="22"/>
  <c r="L32"/>
  <c r="S32"/>
  <c r="Z32"/>
  <c r="AG32"/>
  <c r="E33"/>
  <c r="L33"/>
  <c r="S33"/>
  <c r="Z33"/>
  <c r="AG33"/>
  <c r="E34"/>
  <c r="L34"/>
  <c r="S34"/>
  <c r="Z34"/>
  <c r="E35"/>
  <c r="L35"/>
  <c r="S35"/>
  <c r="Z35"/>
  <c r="AG35"/>
  <c r="E36"/>
  <c r="L36"/>
  <c r="S36"/>
  <c r="Z36"/>
  <c r="AG36"/>
  <c r="E32" i="20"/>
  <c r="L32"/>
  <c r="S32"/>
  <c r="E33"/>
  <c r="L33"/>
  <c r="S33"/>
  <c r="E34"/>
  <c r="L34"/>
  <c r="S34"/>
  <c r="E35"/>
  <c r="L35"/>
  <c r="S35"/>
  <c r="E36"/>
  <c r="L36"/>
  <c r="S36"/>
  <c r="AG38" i="22" l="1"/>
  <c r="E38" i="21"/>
  <c r="E38" i="20"/>
  <c r="K8" i="24" s="1"/>
  <c r="S38" i="22"/>
  <c r="K20" i="24" s="1"/>
  <c r="S38" i="20"/>
  <c r="K10" i="24" s="1"/>
  <c r="E38" i="22"/>
  <c r="K18" i="24" s="1"/>
  <c r="L38" i="21"/>
  <c r="K14" i="24" s="1"/>
  <c r="L38" i="20"/>
  <c r="K9" i="24" s="1"/>
  <c r="Z38" i="11"/>
  <c r="K6" i="24" s="1"/>
  <c r="S38" i="11"/>
  <c r="K5" i="24" s="1"/>
  <c r="L38" i="11"/>
  <c r="K4" i="24" s="1"/>
  <c r="L38" i="22"/>
  <c r="K19" i="24" s="1"/>
  <c r="Z38" i="22"/>
  <c r="K21" i="24" s="1"/>
  <c r="Z38" i="21"/>
  <c r="K16" i="24" s="1"/>
  <c r="AG38" i="21"/>
  <c r="K17" i="24" s="1"/>
  <c r="S38" i="21"/>
  <c r="K15" i="24" s="1"/>
  <c r="K22" l="1"/>
  <c r="K23"/>
</calcChain>
</file>

<file path=xl/sharedStrings.xml><?xml version="1.0" encoding="utf-8"?>
<sst xmlns="http://schemas.openxmlformats.org/spreadsheetml/2006/main" count="1383" uniqueCount="525">
  <si>
    <t>日期</t>
  </si>
  <si>
    <t>主食</t>
  </si>
  <si>
    <t>水果</t>
  </si>
  <si>
    <t>項目</t>
  </si>
  <si>
    <t>菜名/烹調法</t>
  </si>
  <si>
    <t>材料</t>
  </si>
  <si>
    <t>每人(g)</t>
  </si>
  <si>
    <t>學校採購量(kg)</t>
  </si>
  <si>
    <t>副 食一</t>
  </si>
  <si>
    <t>副 食二</t>
  </si>
  <si>
    <t>湯類</t>
  </si>
  <si>
    <t>其他</t>
  </si>
  <si>
    <t>營養供應比例</t>
  </si>
  <si>
    <t>油脂類(份)</t>
  </si>
  <si>
    <t>五榖類(份)</t>
  </si>
  <si>
    <t>豆魚肉蛋類(份)</t>
  </si>
  <si>
    <t>蔬菜類(份)</t>
  </si>
  <si>
    <t>水果類(份)</t>
  </si>
  <si>
    <t>熱量</t>
  </si>
  <si>
    <t>乳製品(份)</t>
    <phoneticPr fontId="9" type="noConversion"/>
  </si>
  <si>
    <t>乳製品(份)</t>
    <phoneticPr fontId="9" type="noConversion"/>
  </si>
  <si>
    <t>供應人數：</t>
    <phoneticPr fontId="2" type="noConversion"/>
  </si>
  <si>
    <t>食材供應商:芳味香食品企業有限公司   07-7037855</t>
    <phoneticPr fontId="9" type="noConversion"/>
  </si>
  <si>
    <t>副食三</t>
    <phoneticPr fontId="11" type="noConversion"/>
  </si>
  <si>
    <t>加菜</t>
    <phoneticPr fontId="9" type="noConversion"/>
  </si>
  <si>
    <t>副食三</t>
    <phoneticPr fontId="9" type="noConversion"/>
  </si>
  <si>
    <t>白米</t>
    <phoneticPr fontId="11" type="noConversion"/>
  </si>
  <si>
    <t>時蔬</t>
    <phoneticPr fontId="11" type="noConversion"/>
  </si>
  <si>
    <t>糙米飯</t>
    <phoneticPr fontId="11" type="noConversion"/>
  </si>
  <si>
    <t>糙米</t>
    <phoneticPr fontId="11" type="noConversion"/>
  </si>
  <si>
    <t>副食三</t>
    <phoneticPr fontId="9" type="noConversion"/>
  </si>
  <si>
    <t>有機蔬菜</t>
    <phoneticPr fontId="11" type="noConversion"/>
  </si>
  <si>
    <t>副食三</t>
    <phoneticPr fontId="9" type="noConversion"/>
  </si>
  <si>
    <t>廠商營養師: 趙英茹                     午餐秘書:                          主任:                                校長:</t>
    <phoneticPr fontId="9" type="noConversion"/>
  </si>
  <si>
    <t>水果</t>
    <phoneticPr fontId="9" type="noConversion"/>
  </si>
  <si>
    <t>季節水果</t>
    <phoneticPr fontId="9" type="noConversion"/>
  </si>
  <si>
    <t>食材供應廠商:芳味香食品</t>
    <phoneticPr fontId="9" type="noConversion"/>
  </si>
  <si>
    <t>規格
(克)</t>
    <phoneticPr fontId="11" type="noConversion"/>
  </si>
  <si>
    <t>熱量
(大卡)</t>
    <phoneticPr fontId="11" type="noConversion"/>
  </si>
  <si>
    <t>五</t>
    <phoneticPr fontId="9" type="noConversion"/>
  </si>
  <si>
    <t>C</t>
    <phoneticPr fontId="11" type="noConversion"/>
  </si>
  <si>
    <t>P</t>
    <phoneticPr fontId="11" type="noConversion"/>
  </si>
  <si>
    <t>V</t>
    <phoneticPr fontId="11" type="noConversion"/>
  </si>
  <si>
    <t>蒜碎</t>
    <phoneticPr fontId="11" type="noConversion"/>
  </si>
  <si>
    <t>日期</t>
    <phoneticPr fontId="11" type="noConversion"/>
  </si>
  <si>
    <t>星期</t>
    <phoneticPr fontId="11" type="noConversion"/>
  </si>
  <si>
    <t>主食</t>
    <phoneticPr fontId="11" type="noConversion"/>
  </si>
  <si>
    <t>副食一</t>
    <phoneticPr fontId="11" type="noConversion"/>
  </si>
  <si>
    <t>副食二</t>
    <phoneticPr fontId="11" type="noConversion"/>
  </si>
  <si>
    <t>副食三</t>
    <phoneticPr fontId="11" type="noConversion"/>
  </si>
  <si>
    <t>湯</t>
    <phoneticPr fontId="11" type="noConversion"/>
  </si>
  <si>
    <t xml:space="preserve"> 水果
(飲品)</t>
    <phoneticPr fontId="11" type="noConversion"/>
  </si>
  <si>
    <t>一</t>
    <phoneticPr fontId="9" type="noConversion"/>
  </si>
  <si>
    <t>二</t>
    <phoneticPr fontId="9" type="noConversion"/>
  </si>
  <si>
    <t>三</t>
    <phoneticPr fontId="9" type="noConversion"/>
  </si>
  <si>
    <t>四</t>
    <phoneticPr fontId="9" type="noConversion"/>
  </si>
  <si>
    <t>五</t>
    <phoneticPr fontId="9" type="noConversion"/>
  </si>
  <si>
    <t>有機蔬菜</t>
    <phoneticPr fontId="11" type="noConversion"/>
  </si>
  <si>
    <r>
      <t>備註:本廠使用的豬肉及其製品原料產地皆為國產豬肉</t>
    </r>
    <r>
      <rPr>
        <b/>
        <sz val="14"/>
        <color theme="1"/>
        <rFont val="新細明體"/>
        <family val="1"/>
        <charset val="136"/>
      </rPr>
      <t>。</t>
    </r>
    <phoneticPr fontId="9" type="noConversion"/>
  </si>
  <si>
    <r>
      <t>備註:本廠使用的豬肉及其製品原料產地皆為國產豬肉</t>
    </r>
    <r>
      <rPr>
        <sz val="12"/>
        <color theme="1"/>
        <rFont val="新細明體"/>
        <family val="1"/>
        <charset val="136"/>
      </rPr>
      <t>。</t>
    </r>
    <phoneticPr fontId="9" type="noConversion"/>
  </si>
  <si>
    <t>蒜碎</t>
    <phoneticPr fontId="9" type="noConversion"/>
  </si>
  <si>
    <t>-</t>
    <phoneticPr fontId="11" type="noConversion"/>
  </si>
  <si>
    <t>二</t>
    <phoneticPr fontId="9" type="noConversion"/>
  </si>
  <si>
    <t>三</t>
    <phoneticPr fontId="9" type="noConversion"/>
  </si>
  <si>
    <t>四</t>
    <phoneticPr fontId="9" type="noConversion"/>
  </si>
  <si>
    <t>糙米飯</t>
    <phoneticPr fontId="11" type="noConversion"/>
  </si>
  <si>
    <t>白米飯</t>
    <phoneticPr fontId="11" type="noConversion"/>
  </si>
  <si>
    <t>-</t>
    <phoneticPr fontId="11" type="noConversion"/>
  </si>
  <si>
    <t>東寧雜貨</t>
    <phoneticPr fontId="9" type="noConversion"/>
  </si>
  <si>
    <t>白米飯</t>
    <phoneticPr fontId="9" type="noConversion"/>
  </si>
  <si>
    <t>白米</t>
    <phoneticPr fontId="9" type="noConversion"/>
  </si>
  <si>
    <t>糙米</t>
    <phoneticPr fontId="9" type="noConversion"/>
  </si>
  <si>
    <t>糙米</t>
    <phoneticPr fontId="9" type="noConversion"/>
  </si>
  <si>
    <t>水果</t>
    <phoneticPr fontId="9" type="noConversion"/>
  </si>
  <si>
    <t>白米飯</t>
    <phoneticPr fontId="9" type="noConversion"/>
  </si>
  <si>
    <t>-</t>
    <phoneticPr fontId="11" type="noConversion"/>
  </si>
  <si>
    <t>水果</t>
    <phoneticPr fontId="9" type="noConversion"/>
  </si>
  <si>
    <t>水果</t>
    <phoneticPr fontId="9" type="noConversion"/>
  </si>
  <si>
    <t>鮮奶</t>
    <phoneticPr fontId="9" type="noConversion"/>
  </si>
  <si>
    <t>一</t>
    <phoneticPr fontId="9" type="noConversion"/>
  </si>
  <si>
    <t>一</t>
    <phoneticPr fontId="9" type="noConversion"/>
  </si>
  <si>
    <t>供應人數：</t>
    <phoneticPr fontId="2" type="noConversion"/>
  </si>
  <si>
    <t xml:space="preserve"> 本校/園一律使用國產 豬、牛肉食材</t>
    <phoneticPr fontId="11" type="noConversion"/>
  </si>
  <si>
    <t>四</t>
    <phoneticPr fontId="9" type="noConversion"/>
  </si>
  <si>
    <t>什錦飯湯</t>
    <phoneticPr fontId="9" type="noConversion"/>
  </si>
  <si>
    <t>肉包*1</t>
    <phoneticPr fontId="9" type="noConversion"/>
  </si>
  <si>
    <t>季節時蔬</t>
    <phoneticPr fontId="11" type="noConversion"/>
  </si>
  <si>
    <t>蘿蔔海帶龍骨湯</t>
    <phoneticPr fontId="9" type="noConversion"/>
  </si>
  <si>
    <t>西魯肉</t>
    <phoneticPr fontId="9" type="noConversion"/>
  </si>
  <si>
    <t>有機蔬菜</t>
    <phoneticPr fontId="11" type="noConversion"/>
  </si>
  <si>
    <t>糙米飯</t>
    <phoneticPr fontId="11" type="noConversion"/>
  </si>
  <si>
    <t>季節時蔬</t>
    <phoneticPr fontId="11" type="noConversion"/>
  </si>
  <si>
    <t>白米飯</t>
    <phoneticPr fontId="9" type="noConversion"/>
  </si>
  <si>
    <t>肉絲</t>
    <phoneticPr fontId="11" type="noConversion"/>
  </si>
  <si>
    <t>紅蘿蔔</t>
    <phoneticPr fontId="11" type="noConversion"/>
  </si>
  <si>
    <t>蝦皮</t>
    <phoneticPr fontId="11" type="noConversion"/>
  </si>
  <si>
    <t>油蔥酥</t>
    <phoneticPr fontId="11" type="noConversion"/>
  </si>
  <si>
    <t>什錦飯湯</t>
    <phoneticPr fontId="11" type="noConversion"/>
  </si>
  <si>
    <t>CAS肉包</t>
    <phoneticPr fontId="11" type="noConversion"/>
  </si>
  <si>
    <t>-</t>
    <phoneticPr fontId="11" type="noConversion"/>
  </si>
  <si>
    <t>絞肉</t>
    <phoneticPr fontId="11" type="noConversion"/>
  </si>
  <si>
    <t>洋蔥</t>
    <phoneticPr fontId="11" type="noConversion"/>
  </si>
  <si>
    <t>豆腐</t>
    <phoneticPr fontId="11" type="noConversion"/>
  </si>
  <si>
    <t>三色丁CAS</t>
    <phoneticPr fontId="11" type="noConversion"/>
  </si>
  <si>
    <t>青江菜</t>
    <phoneticPr fontId="11" type="noConversion"/>
  </si>
  <si>
    <t>海帶結</t>
    <phoneticPr fontId="11" type="noConversion"/>
  </si>
  <si>
    <t>白蘿蔔</t>
    <phoneticPr fontId="11" type="noConversion"/>
  </si>
  <si>
    <t>龍骨</t>
    <phoneticPr fontId="11" type="noConversion"/>
  </si>
  <si>
    <t>薑絲</t>
    <phoneticPr fontId="11" type="noConversion"/>
  </si>
  <si>
    <t>肉絲</t>
    <phoneticPr fontId="11" type="noConversion"/>
  </si>
  <si>
    <t>雞腿丁</t>
    <phoneticPr fontId="11" type="noConversion"/>
  </si>
  <si>
    <t>九層塔</t>
    <phoneticPr fontId="11" type="noConversion"/>
  </si>
  <si>
    <t>薑片</t>
    <phoneticPr fontId="11" type="noConversion"/>
  </si>
  <si>
    <t>麻油</t>
    <phoneticPr fontId="11" type="noConversion"/>
  </si>
  <si>
    <t>醬油</t>
    <phoneticPr fontId="11" type="noConversion"/>
  </si>
  <si>
    <t>米酒</t>
    <phoneticPr fontId="11" type="noConversion"/>
  </si>
  <si>
    <t>大白菜</t>
    <phoneticPr fontId="11" type="noConversion"/>
  </si>
  <si>
    <t>山粉圓</t>
    <phoneticPr fontId="11" type="noConversion"/>
  </si>
  <si>
    <t>冬瓜磚</t>
    <phoneticPr fontId="11" type="noConversion"/>
  </si>
  <si>
    <t>雞腿丁</t>
    <phoneticPr fontId="9" type="noConversion"/>
  </si>
  <si>
    <t>紅蘿蔔</t>
    <phoneticPr fontId="9" type="noConversion"/>
  </si>
  <si>
    <t>肉片</t>
    <phoneticPr fontId="9" type="noConversion"/>
  </si>
  <si>
    <t>雞蛋</t>
    <phoneticPr fontId="9" type="noConversion"/>
  </si>
  <si>
    <t>大白菜</t>
    <phoneticPr fontId="9" type="noConversion"/>
  </si>
  <si>
    <t>金針菇</t>
    <phoneticPr fontId="9" type="noConversion"/>
  </si>
  <si>
    <t>馬鈴薯</t>
    <phoneticPr fontId="9" type="noConversion"/>
  </si>
  <si>
    <t>洋蔥</t>
    <phoneticPr fontId="9" type="noConversion"/>
  </si>
  <si>
    <t>肉絲</t>
    <phoneticPr fontId="9" type="noConversion"/>
  </si>
  <si>
    <t>小白菜</t>
    <phoneticPr fontId="9" type="noConversion"/>
  </si>
  <si>
    <t>香菇</t>
    <phoneticPr fontId="9" type="noConversion"/>
  </si>
  <si>
    <t>白米</t>
    <phoneticPr fontId="9" type="noConversion"/>
  </si>
  <si>
    <t>毛豆</t>
    <phoneticPr fontId="9" type="noConversion"/>
  </si>
  <si>
    <t>時蔬</t>
    <phoneticPr fontId="11" type="noConversion"/>
  </si>
  <si>
    <t>-</t>
    <phoneticPr fontId="9" type="noConversion"/>
  </si>
  <si>
    <t>蒜碎</t>
    <phoneticPr fontId="11" type="noConversion"/>
  </si>
  <si>
    <t>雞腿丁</t>
    <phoneticPr fontId="9" type="noConversion"/>
  </si>
  <si>
    <t>1包</t>
    <phoneticPr fontId="9" type="noConversion"/>
  </si>
  <si>
    <t>-</t>
    <phoneticPr fontId="9" type="noConversion"/>
  </si>
  <si>
    <t>670份</t>
    <phoneticPr fontId="9" type="noConversion"/>
  </si>
  <si>
    <t>牛排麵</t>
    <phoneticPr fontId="11" type="noConversion"/>
  </si>
  <si>
    <t>1包</t>
    <phoneticPr fontId="11" type="noConversion"/>
  </si>
  <si>
    <t>1桶</t>
    <phoneticPr fontId="11" type="noConversion"/>
  </si>
  <si>
    <t>適量</t>
    <phoneticPr fontId="11" type="noConversion"/>
  </si>
  <si>
    <t>2箱</t>
    <phoneticPr fontId="11" type="noConversion"/>
  </si>
  <si>
    <t>-</t>
    <phoneticPr fontId="11" type="noConversion"/>
  </si>
  <si>
    <t>-</t>
    <phoneticPr fontId="11" type="noConversion"/>
  </si>
  <si>
    <t>700粒</t>
    <phoneticPr fontId="11" type="noConversion"/>
  </si>
  <si>
    <t>魚丸滷肉燥</t>
    <phoneticPr fontId="9" type="noConversion"/>
  </si>
  <si>
    <t>香菇</t>
    <phoneticPr fontId="11" type="noConversion"/>
  </si>
  <si>
    <t>洋蔥</t>
  </si>
  <si>
    <t>-</t>
    <phoneticPr fontId="9" type="noConversion"/>
  </si>
  <si>
    <t>香腸CAS</t>
    <phoneticPr fontId="9" type="noConversion"/>
  </si>
  <si>
    <t>薑絲</t>
    <phoneticPr fontId="9" type="noConversion"/>
  </si>
  <si>
    <t>-</t>
    <phoneticPr fontId="9" type="noConversion"/>
  </si>
  <si>
    <t>魚丸Q</t>
    <phoneticPr fontId="11" type="noConversion"/>
  </si>
  <si>
    <t>油豆腐</t>
    <phoneticPr fontId="11" type="noConversion"/>
  </si>
  <si>
    <t>綜合甜湯圓</t>
    <phoneticPr fontId="9" type="noConversion"/>
  </si>
  <si>
    <t>10/31</t>
    <phoneticPr fontId="9" type="noConversion"/>
  </si>
  <si>
    <t>一</t>
    <phoneticPr fontId="9" type="noConversion"/>
  </si>
  <si>
    <t>茄汁肉醬麵</t>
    <phoneticPr fontId="9" type="noConversion"/>
  </si>
  <si>
    <t>ATP豆漿</t>
    <phoneticPr fontId="9" type="noConversion"/>
  </si>
  <si>
    <t>炒雙色花菜</t>
    <phoneticPr fontId="9" type="noConversion"/>
  </si>
  <si>
    <t>白米飯</t>
    <phoneticPr fontId="9" type="noConversion"/>
  </si>
  <si>
    <t>麵輪燒雞</t>
    <phoneticPr fontId="9" type="noConversion"/>
  </si>
  <si>
    <t>玉米蛋</t>
    <phoneticPr fontId="11" type="noConversion"/>
  </si>
  <si>
    <t>季節時蔬</t>
    <phoneticPr fontId="9" type="noConversion"/>
  </si>
  <si>
    <t>茶壺湯</t>
    <phoneticPr fontId="9" type="noConversion"/>
  </si>
  <si>
    <t>10月 3 日   星期一</t>
    <phoneticPr fontId="2" type="noConversion"/>
  </si>
  <si>
    <t>10 月 4 日   星期二</t>
    <phoneticPr fontId="2" type="noConversion"/>
  </si>
  <si>
    <t xml:space="preserve">  10 月 5 日   星期三</t>
    <phoneticPr fontId="2" type="noConversion"/>
  </si>
  <si>
    <t>雞腿丁</t>
    <phoneticPr fontId="11" type="noConversion"/>
  </si>
  <si>
    <t>高麗菜</t>
    <phoneticPr fontId="11" type="noConversion"/>
  </si>
  <si>
    <t>蒜仁</t>
    <phoneticPr fontId="11" type="noConversion"/>
  </si>
  <si>
    <t>寬冬粉</t>
    <phoneticPr fontId="11" type="noConversion"/>
  </si>
  <si>
    <t>豆芽菜</t>
    <phoneticPr fontId="11" type="noConversion"/>
  </si>
  <si>
    <t>韭菜</t>
    <phoneticPr fontId="11" type="noConversion"/>
  </si>
  <si>
    <t>肉片</t>
    <phoneticPr fontId="11" type="noConversion"/>
  </si>
  <si>
    <t>泰式醬</t>
    <phoneticPr fontId="11" type="noConversion"/>
  </si>
  <si>
    <t>小白菜</t>
    <phoneticPr fontId="11" type="noConversion"/>
  </si>
  <si>
    <t>油菜</t>
    <phoneticPr fontId="11" type="noConversion"/>
  </si>
  <si>
    <t>木耳</t>
    <phoneticPr fontId="11" type="noConversion"/>
  </si>
  <si>
    <t>紫菜-包</t>
    <phoneticPr fontId="11" type="noConversion"/>
  </si>
  <si>
    <t>2捅</t>
    <phoneticPr fontId="11" type="noConversion"/>
  </si>
  <si>
    <t>新鮮魚丁</t>
    <phoneticPr fontId="11" type="noConversion"/>
  </si>
  <si>
    <t>洋蔥</t>
    <phoneticPr fontId="11" type="noConversion"/>
  </si>
  <si>
    <t>青椒</t>
    <phoneticPr fontId="11" type="noConversion"/>
  </si>
  <si>
    <t>紅椒</t>
    <phoneticPr fontId="11" type="noConversion"/>
  </si>
  <si>
    <t>豆皮</t>
    <phoneticPr fontId="11" type="noConversion"/>
  </si>
  <si>
    <t>大黃瓜</t>
    <phoneticPr fontId="11" type="noConversion"/>
  </si>
  <si>
    <t>紅蘿蔔</t>
    <phoneticPr fontId="11" type="noConversion"/>
  </si>
  <si>
    <t>青江菜</t>
    <phoneticPr fontId="11" type="noConversion"/>
  </si>
  <si>
    <t>枸杞</t>
    <phoneticPr fontId="11" type="noConversion"/>
  </si>
  <si>
    <t>大白菜</t>
    <phoneticPr fontId="11" type="noConversion"/>
  </si>
  <si>
    <t>金針菇</t>
    <phoneticPr fontId="11" type="noConversion"/>
  </si>
  <si>
    <t>鮑魚菇</t>
    <phoneticPr fontId="11" type="noConversion"/>
  </si>
  <si>
    <t>味噌</t>
    <phoneticPr fontId="11" type="noConversion"/>
  </si>
  <si>
    <t>2盒</t>
    <phoneticPr fontId="11" type="noConversion"/>
  </si>
  <si>
    <t>絞肉</t>
    <phoneticPr fontId="9" type="noConversion"/>
  </si>
  <si>
    <t>玉米粒</t>
    <phoneticPr fontId="9" type="noConversion"/>
  </si>
  <si>
    <t>三色豆</t>
    <phoneticPr fontId="9" type="noConversion"/>
  </si>
  <si>
    <t>鵝白菜</t>
    <phoneticPr fontId="9" type="noConversion"/>
  </si>
  <si>
    <t>薑絲</t>
    <phoneticPr fontId="9" type="noConversion"/>
  </si>
  <si>
    <t>-</t>
    <phoneticPr fontId="9" type="noConversion"/>
  </si>
  <si>
    <t>紅蘿蔔</t>
    <phoneticPr fontId="9" type="noConversion"/>
  </si>
  <si>
    <t>1捅</t>
    <phoneticPr fontId="9" type="noConversion"/>
  </si>
  <si>
    <t>1罐</t>
    <phoneticPr fontId="9" type="noConversion"/>
  </si>
  <si>
    <t>-</t>
    <phoneticPr fontId="9" type="noConversion"/>
  </si>
  <si>
    <t>肉片</t>
    <phoneticPr fontId="9" type="noConversion"/>
  </si>
  <si>
    <t>絲瓜</t>
    <phoneticPr fontId="9" type="noConversion"/>
  </si>
  <si>
    <t>雞蛋</t>
    <phoneticPr fontId="9" type="noConversion"/>
  </si>
  <si>
    <t>高麗菜</t>
    <phoneticPr fontId="9" type="noConversion"/>
  </si>
  <si>
    <t>紅蘿蔔</t>
    <phoneticPr fontId="9" type="noConversion"/>
  </si>
  <si>
    <t>莧菜</t>
    <phoneticPr fontId="9" type="noConversion"/>
  </si>
  <si>
    <t>絞肉</t>
    <phoneticPr fontId="9" type="noConversion"/>
  </si>
  <si>
    <t>肉燥蒸蛋</t>
    <phoneticPr fontId="9" type="noConversion"/>
  </si>
  <si>
    <t>油蔥酥</t>
    <phoneticPr fontId="9" type="noConversion"/>
  </si>
  <si>
    <t>青花菜</t>
    <phoneticPr fontId="9" type="noConversion"/>
  </si>
  <si>
    <t>小湯圓</t>
    <phoneticPr fontId="11" type="noConversion"/>
  </si>
  <si>
    <t>蝦皮</t>
    <phoneticPr fontId="9" type="noConversion"/>
  </si>
  <si>
    <t>屏東縣東寧國小111年10月第五週學生午餐食譜設計表</t>
    <phoneticPr fontId="2" type="noConversion"/>
  </si>
  <si>
    <t>全榖雜糧類(份)</t>
    <phoneticPr fontId="9" type="noConversion"/>
  </si>
  <si>
    <t>豆魚蛋肉類(份)</t>
    <phoneticPr fontId="9" type="noConversion"/>
  </si>
  <si>
    <t>東寧雜貨送校</t>
    <phoneticPr fontId="9" type="noConversion"/>
  </si>
  <si>
    <t>10月 31 日   星期一</t>
    <phoneticPr fontId="2" type="noConversion"/>
  </si>
  <si>
    <t>月  日   星期二</t>
    <phoneticPr fontId="2" type="noConversion"/>
  </si>
  <si>
    <t xml:space="preserve"> 月  日   星期三</t>
    <phoneticPr fontId="2" type="noConversion"/>
  </si>
  <si>
    <t>月  日   星期四</t>
    <phoneticPr fontId="2" type="noConversion"/>
  </si>
  <si>
    <t>月  日 星期五</t>
    <phoneticPr fontId="2" type="noConversion"/>
  </si>
  <si>
    <t>白蘿蔔</t>
    <phoneticPr fontId="11" type="noConversion"/>
  </si>
  <si>
    <t>麵輪</t>
    <phoneticPr fontId="11" type="noConversion"/>
  </si>
  <si>
    <t>雞蛋</t>
    <phoneticPr fontId="11" type="noConversion"/>
  </si>
  <si>
    <t>玉米粒</t>
    <phoneticPr fontId="11" type="noConversion"/>
  </si>
  <si>
    <t>薑絲</t>
    <phoneticPr fontId="11" type="noConversion"/>
  </si>
  <si>
    <t>-</t>
    <phoneticPr fontId="11" type="noConversion"/>
  </si>
  <si>
    <t>海帶結</t>
    <phoneticPr fontId="11" type="noConversion"/>
  </si>
  <si>
    <t>-</t>
    <phoneticPr fontId="9" type="noConversion"/>
  </si>
  <si>
    <t>701份</t>
    <phoneticPr fontId="9" type="noConversion"/>
  </si>
  <si>
    <t>740粒</t>
    <phoneticPr fontId="11" type="noConversion"/>
  </si>
  <si>
    <t>大陸妹</t>
    <phoneticPr fontId="9" type="noConversion"/>
  </si>
  <si>
    <t>1包</t>
    <phoneticPr fontId="9" type="noConversion"/>
  </si>
  <si>
    <t>素蠔油</t>
    <phoneticPr fontId="9" type="noConversion"/>
  </si>
  <si>
    <t>糖</t>
    <phoneticPr fontId="9" type="noConversion"/>
  </si>
  <si>
    <t>柴魚片</t>
    <phoneticPr fontId="9" type="noConversion"/>
  </si>
  <si>
    <t>1桶</t>
    <phoneticPr fontId="9" type="noConversion"/>
  </si>
  <si>
    <t>適量</t>
    <phoneticPr fontId="9" type="noConversion"/>
  </si>
  <si>
    <t>1包</t>
    <phoneticPr fontId="9" type="noConversion"/>
  </si>
  <si>
    <t>素蠔油+糖+水煮,再加入柴魚片熬煮</t>
    <phoneticPr fontId="9" type="noConversion"/>
  </si>
  <si>
    <t>小兔包</t>
    <phoneticPr fontId="9" type="noConversion"/>
  </si>
  <si>
    <t xml:space="preserve"> 屏東縣東寧國小111年12月份午餐菜單</t>
    <phoneticPr fontId="11" type="noConversion"/>
  </si>
  <si>
    <t>12/1</t>
    <phoneticPr fontId="9" type="noConversion"/>
  </si>
  <si>
    <t>12/2</t>
    <phoneticPr fontId="9" type="noConversion"/>
  </si>
  <si>
    <t>12/5</t>
    <phoneticPr fontId="9" type="noConversion"/>
  </si>
  <si>
    <t>12/6</t>
    <phoneticPr fontId="9" type="noConversion"/>
  </si>
  <si>
    <t>12/7</t>
    <phoneticPr fontId="9" type="noConversion"/>
  </si>
  <si>
    <t>12/8</t>
    <phoneticPr fontId="9" type="noConversion"/>
  </si>
  <si>
    <t>12/9</t>
    <phoneticPr fontId="9" type="noConversion"/>
  </si>
  <si>
    <t>12/16</t>
    <phoneticPr fontId="9" type="noConversion"/>
  </si>
  <si>
    <t>12/12</t>
    <phoneticPr fontId="9" type="noConversion"/>
  </si>
  <si>
    <t>12/13</t>
    <phoneticPr fontId="9" type="noConversion"/>
  </si>
  <si>
    <t>12/14</t>
    <phoneticPr fontId="9" type="noConversion"/>
  </si>
  <si>
    <t>12/15</t>
    <phoneticPr fontId="9" type="noConversion"/>
  </si>
  <si>
    <t>12/19</t>
    <phoneticPr fontId="9" type="noConversion"/>
  </si>
  <si>
    <t>12/20</t>
    <phoneticPr fontId="9" type="noConversion"/>
  </si>
  <si>
    <t>12/22</t>
    <phoneticPr fontId="9" type="noConversion"/>
  </si>
  <si>
    <t>12/23</t>
    <phoneticPr fontId="9" type="noConversion"/>
  </si>
  <si>
    <t>12/21</t>
    <phoneticPr fontId="9" type="noConversion"/>
  </si>
  <si>
    <t>12/27</t>
    <phoneticPr fontId="9" type="noConversion"/>
  </si>
  <si>
    <t>12/28</t>
    <phoneticPr fontId="9" type="noConversion"/>
  </si>
  <si>
    <t>12/29</t>
    <phoneticPr fontId="9" type="noConversion"/>
  </si>
  <si>
    <t>12/30</t>
    <phoneticPr fontId="9" type="noConversion"/>
  </si>
  <si>
    <t>香菇高麗菜</t>
    <phoneticPr fontId="9" type="noConversion"/>
  </si>
  <si>
    <t>五味醬雞丁</t>
    <phoneticPr fontId="9" type="noConversion"/>
  </si>
  <si>
    <t>麻油雞</t>
    <phoneticPr fontId="9" type="noConversion"/>
  </si>
  <si>
    <t>味噌豬肉拉麵(湯</t>
    <phoneticPr fontId="9" type="noConversion"/>
  </si>
  <si>
    <t>海帶燒雞</t>
    <phoneticPr fontId="9" type="noConversion"/>
  </si>
  <si>
    <t>沙嗲肉片</t>
    <phoneticPr fontId="9" type="noConversion"/>
  </si>
  <si>
    <t>白米飯</t>
    <phoneticPr fontId="9" type="noConversion"/>
  </si>
  <si>
    <t>南瓜雞蛋鹹粥</t>
    <phoneticPr fontId="9" type="noConversion"/>
  </si>
  <si>
    <t>海芽龍骨湯</t>
    <phoneticPr fontId="9" type="noConversion"/>
  </si>
  <si>
    <t>綠豆西米露</t>
    <phoneticPr fontId="9" type="noConversion"/>
  </si>
  <si>
    <t>紅豆麥片湯</t>
    <phoneticPr fontId="9" type="noConversion"/>
  </si>
  <si>
    <t>季節時蔬</t>
    <phoneticPr fontId="9" type="noConversion"/>
  </si>
  <si>
    <t>白菜油腐湯</t>
    <phoneticPr fontId="9" type="noConversion"/>
  </si>
  <si>
    <t>紫菜蛋花湯</t>
    <phoneticPr fontId="9" type="noConversion"/>
  </si>
  <si>
    <t>鼓汁排骨</t>
    <phoneticPr fontId="9" type="noConversion"/>
  </si>
  <si>
    <t>蔥油雞排*1</t>
    <phoneticPr fontId="9" type="noConversion"/>
  </si>
  <si>
    <t>黑胡椒茄汁豬柳</t>
    <phoneticPr fontId="9" type="noConversion"/>
  </si>
  <si>
    <t>椒鹽石斑魚</t>
    <phoneticPr fontId="9" type="noConversion"/>
  </si>
  <si>
    <t>榨菜肉絲湯</t>
    <phoneticPr fontId="9" type="noConversion"/>
  </si>
  <si>
    <t>義式雞丁</t>
    <phoneticPr fontId="9" type="noConversion"/>
  </si>
  <si>
    <t>咖哩雙花菜</t>
    <phoneticPr fontId="9" type="noConversion"/>
  </si>
  <si>
    <t>咖哩雞</t>
    <phoneticPr fontId="9" type="noConversion"/>
  </si>
  <si>
    <t>糖醋魚丁</t>
    <phoneticPr fontId="9" type="noConversion"/>
  </si>
  <si>
    <t>油蔥蒸魚</t>
    <phoneticPr fontId="9" type="noConversion"/>
  </si>
  <si>
    <t>肉末玉米</t>
    <phoneticPr fontId="9" type="noConversion"/>
  </si>
  <si>
    <t>針菇黃瓜</t>
    <phoneticPr fontId="9" type="noConversion"/>
  </si>
  <si>
    <t>絲瓜粉絲</t>
    <phoneticPr fontId="9" type="noConversion"/>
  </si>
  <si>
    <t>炒油飯</t>
    <phoneticPr fontId="9" type="noConversion"/>
  </si>
  <si>
    <t>蘿蔔龍骨湯</t>
    <phoneticPr fontId="9" type="noConversion"/>
  </si>
  <si>
    <t>味噌湯</t>
    <phoneticPr fontId="9" type="noConversion"/>
  </si>
  <si>
    <t>蜜汁雞</t>
    <phoneticPr fontId="9" type="noConversion"/>
  </si>
  <si>
    <t>紅燒雞丁</t>
    <phoneticPr fontId="9" type="noConversion"/>
  </si>
  <si>
    <t>香酥雞翅*1</t>
    <phoneticPr fontId="9" type="noConversion"/>
  </si>
  <si>
    <t>榨醬拌麵</t>
    <phoneticPr fontId="9" type="noConversion"/>
  </si>
  <si>
    <t>關東煮</t>
    <phoneticPr fontId="9" type="noConversion"/>
  </si>
  <si>
    <t>豆薯蛋花湯</t>
    <phoneticPr fontId="9" type="noConversion"/>
  </si>
  <si>
    <t>蘑菇鐵板肉片</t>
    <phoneticPr fontId="9" type="noConversion"/>
  </si>
  <si>
    <t>打拋豬肉</t>
    <phoneticPr fontId="9" type="noConversion"/>
  </si>
  <si>
    <t>回鍋干片</t>
    <phoneticPr fontId="9" type="noConversion"/>
  </si>
  <si>
    <t>杏鮑菇炒黃瓜</t>
    <phoneticPr fontId="9" type="noConversion"/>
  </si>
  <si>
    <t>麻婆豆腐</t>
    <phoneticPr fontId="9" type="noConversion"/>
  </si>
  <si>
    <t>蔥爆肉絲高麗菜</t>
    <phoneticPr fontId="9" type="noConversion"/>
  </si>
  <si>
    <t>紫菜針菇湯</t>
    <phoneticPr fontId="9" type="noConversion"/>
  </si>
  <si>
    <t>筍絲炒蛋</t>
    <phoneticPr fontId="9" type="noConversion"/>
  </si>
  <si>
    <t>筍乾滷白菜</t>
    <phoneticPr fontId="9" type="noConversion"/>
  </si>
  <si>
    <t>奶皇包*1</t>
    <phoneticPr fontId="9" type="noConversion"/>
  </si>
  <si>
    <t>屏東縣東寧國小111年12月第一週學生午餐食譜設計表</t>
    <phoneticPr fontId="2" type="noConversion"/>
  </si>
  <si>
    <t>12 月 1 日   星期四</t>
    <phoneticPr fontId="2" type="noConversion"/>
  </si>
  <si>
    <t>12 月 2 日 星期五</t>
    <phoneticPr fontId="2" type="noConversion"/>
  </si>
  <si>
    <t>絞肉</t>
    <phoneticPr fontId="9" type="noConversion"/>
  </si>
  <si>
    <t>虱目魚丸</t>
    <phoneticPr fontId="9" type="noConversion"/>
  </si>
  <si>
    <t>洋蔥</t>
    <phoneticPr fontId="9" type="noConversion"/>
  </si>
  <si>
    <t>油蔥酥</t>
    <phoneticPr fontId="9" type="noConversion"/>
  </si>
  <si>
    <t>高麗菜</t>
  </si>
  <si>
    <t>高麗菜</t>
    <phoneticPr fontId="9" type="noConversion"/>
  </si>
  <si>
    <t>香菇</t>
    <phoneticPr fontId="9" type="noConversion"/>
  </si>
  <si>
    <t>紅蘿蔔</t>
    <phoneticPr fontId="9" type="noConversion"/>
  </si>
  <si>
    <t>油菜</t>
    <phoneticPr fontId="9" type="noConversion"/>
  </si>
  <si>
    <t>肉絲</t>
    <phoneticPr fontId="9" type="noConversion"/>
  </si>
  <si>
    <t>龍骨</t>
    <phoneticPr fontId="9" type="noConversion"/>
  </si>
  <si>
    <t>1包</t>
    <phoneticPr fontId="9" type="noConversion"/>
  </si>
  <si>
    <t>綠豆</t>
    <phoneticPr fontId="9" type="noConversion"/>
  </si>
  <si>
    <t>西谷米</t>
    <phoneticPr fontId="9" type="noConversion"/>
  </si>
  <si>
    <t>糖</t>
    <phoneticPr fontId="9" type="noConversion"/>
  </si>
  <si>
    <t>雞腿丁</t>
    <phoneticPr fontId="9" type="noConversion"/>
  </si>
  <si>
    <t>馬鈴薯</t>
    <phoneticPr fontId="9" type="noConversion"/>
  </si>
  <si>
    <t>醬油膏</t>
    <phoneticPr fontId="9" type="noConversion"/>
  </si>
  <si>
    <t>番茄醬</t>
    <phoneticPr fontId="9" type="noConversion"/>
  </si>
  <si>
    <t>烏醋</t>
    <phoneticPr fontId="9" type="noConversion"/>
  </si>
  <si>
    <t>香油</t>
    <phoneticPr fontId="9" type="noConversion"/>
  </si>
  <si>
    <t>1桶</t>
    <phoneticPr fontId="9" type="noConversion"/>
  </si>
  <si>
    <t>2桶</t>
  </si>
  <si>
    <t>少許</t>
    <phoneticPr fontId="9" type="noConversion"/>
  </si>
  <si>
    <t>大白菜</t>
    <phoneticPr fontId="9" type="noConversion"/>
  </si>
  <si>
    <t>扁魚</t>
    <phoneticPr fontId="9" type="noConversion"/>
  </si>
  <si>
    <t>2包</t>
    <phoneticPr fontId="9" type="noConversion"/>
  </si>
  <si>
    <t>味噌豬肉拉麵</t>
    <phoneticPr fontId="9" type="noConversion"/>
  </si>
  <si>
    <t>雞腿丁</t>
    <phoneticPr fontId="9" type="noConversion"/>
  </si>
  <si>
    <t>高麗菜</t>
    <phoneticPr fontId="9" type="noConversion"/>
  </si>
  <si>
    <t>杏鮑菇</t>
    <phoneticPr fontId="9" type="noConversion"/>
  </si>
  <si>
    <t>薑片</t>
    <phoneticPr fontId="9" type="noConversion"/>
  </si>
  <si>
    <t>麻油</t>
    <phoneticPr fontId="9" type="noConversion"/>
  </si>
  <si>
    <t>豆芽菜</t>
    <phoneticPr fontId="9" type="noConversion"/>
  </si>
  <si>
    <t>紅蘿蔔</t>
    <phoneticPr fontId="9" type="noConversion"/>
  </si>
  <si>
    <t>木耳</t>
    <phoneticPr fontId="9" type="noConversion"/>
  </si>
  <si>
    <t>蔥</t>
    <phoneticPr fontId="9" type="noConversion"/>
  </si>
  <si>
    <t>大陸妹</t>
    <phoneticPr fontId="9" type="noConversion"/>
  </si>
  <si>
    <t>油豆腐</t>
    <phoneticPr fontId="9" type="noConversion"/>
  </si>
  <si>
    <t>大白菜</t>
    <phoneticPr fontId="9" type="noConversion"/>
  </si>
  <si>
    <t>冬菜</t>
    <phoneticPr fontId="9" type="noConversion"/>
  </si>
  <si>
    <t>豆腐</t>
    <phoneticPr fontId="9" type="noConversion"/>
  </si>
  <si>
    <t>薑絲</t>
    <phoneticPr fontId="9" type="noConversion"/>
  </si>
  <si>
    <t>辣椒</t>
    <phoneticPr fontId="9" type="noConversion"/>
  </si>
  <si>
    <t>絞肉</t>
    <phoneticPr fontId="9" type="noConversion"/>
  </si>
  <si>
    <t>玉米粒</t>
    <phoneticPr fontId="9" type="noConversion"/>
  </si>
  <si>
    <t>雞蛋</t>
    <phoneticPr fontId="9" type="noConversion"/>
  </si>
  <si>
    <t>紫菜-包</t>
    <phoneticPr fontId="9" type="noConversion"/>
  </si>
  <si>
    <t>乾海芽-包</t>
    <phoneticPr fontId="9" type="noConversion"/>
  </si>
  <si>
    <t>拉麵</t>
    <phoneticPr fontId="9" type="noConversion"/>
  </si>
  <si>
    <t>肉片</t>
    <phoneticPr fontId="9" type="noConversion"/>
  </si>
  <si>
    <t>虱目魚丸</t>
    <phoneticPr fontId="9" type="noConversion"/>
  </si>
  <si>
    <t>金針菇</t>
    <phoneticPr fontId="9" type="noConversion"/>
  </si>
  <si>
    <t>筍乾</t>
    <phoneticPr fontId="9" type="noConversion"/>
  </si>
  <si>
    <t>味噌</t>
    <phoneticPr fontId="9" type="noConversion"/>
  </si>
  <si>
    <t>奶皇包</t>
    <phoneticPr fontId="9" type="noConversion"/>
  </si>
  <si>
    <t>730粒</t>
    <phoneticPr fontId="11" type="noConversion"/>
  </si>
  <si>
    <t>玉米濃湯</t>
    <phoneticPr fontId="9" type="noConversion"/>
  </si>
  <si>
    <t>冬瓜玉米湯</t>
    <phoneticPr fontId="9" type="noConversion"/>
  </si>
  <si>
    <t>海帶結</t>
  </si>
  <si>
    <t>海帶結</t>
    <phoneticPr fontId="9" type="noConversion"/>
  </si>
  <si>
    <t>白蘿蔔</t>
    <phoneticPr fontId="9" type="noConversion"/>
  </si>
  <si>
    <t>龍骨</t>
    <phoneticPr fontId="9" type="noConversion"/>
  </si>
  <si>
    <t>沙茶醬</t>
    <phoneticPr fontId="9" type="noConversion"/>
  </si>
  <si>
    <t>咖哩粉</t>
    <phoneticPr fontId="9" type="noConversion"/>
  </si>
  <si>
    <t>大黃瓜</t>
    <phoneticPr fontId="9" type="noConversion"/>
  </si>
  <si>
    <t>金針菇</t>
    <phoneticPr fontId="9" type="noConversion"/>
  </si>
  <si>
    <t>小白菜</t>
    <phoneticPr fontId="9" type="noConversion"/>
  </si>
  <si>
    <t>枸杞養生蔬菜湯</t>
    <phoneticPr fontId="9" type="noConversion"/>
  </si>
  <si>
    <t>肉絲</t>
    <phoneticPr fontId="9" type="noConversion"/>
  </si>
  <si>
    <t>榨菜絲</t>
    <phoneticPr fontId="9" type="noConversion"/>
  </si>
  <si>
    <t>12 月 5 日   星期一</t>
    <phoneticPr fontId="2" type="noConversion"/>
  </si>
  <si>
    <t>12 月 6 日   星期二</t>
    <phoneticPr fontId="2" type="noConversion"/>
  </si>
  <si>
    <t xml:space="preserve">  12 月 7 日   星期三</t>
    <phoneticPr fontId="2" type="noConversion"/>
  </si>
  <si>
    <t>12 月 8 日   星期四</t>
    <phoneticPr fontId="2" type="noConversion"/>
  </si>
  <si>
    <t>12 月12日   星期一</t>
    <phoneticPr fontId="2" type="noConversion"/>
  </si>
  <si>
    <t>12月13日   星期二</t>
    <phoneticPr fontId="2" type="noConversion"/>
  </si>
  <si>
    <t>12 月14日   星期三</t>
    <phoneticPr fontId="2" type="noConversion"/>
  </si>
  <si>
    <t>12月15日 星期四</t>
    <phoneticPr fontId="2" type="noConversion"/>
  </si>
  <si>
    <t>12月16日星期五</t>
    <phoneticPr fontId="2" type="noConversion"/>
  </si>
  <si>
    <t>石斑魚</t>
    <phoneticPr fontId="9" type="noConversion"/>
  </si>
  <si>
    <t>南瓜</t>
    <phoneticPr fontId="9" type="noConversion"/>
  </si>
  <si>
    <t>蝦皮</t>
    <phoneticPr fontId="9" type="noConversion"/>
  </si>
  <si>
    <t>油蔥酥</t>
    <phoneticPr fontId="9" type="noConversion"/>
  </si>
  <si>
    <t>雞排</t>
    <phoneticPr fontId="9" type="noConversion"/>
  </si>
  <si>
    <t>蔥</t>
    <phoneticPr fontId="9" type="noConversion"/>
  </si>
  <si>
    <t>柴魚片</t>
    <phoneticPr fontId="9" type="noConversion"/>
  </si>
  <si>
    <t>味噌</t>
    <phoneticPr fontId="9" type="noConversion"/>
  </si>
  <si>
    <t>肉丁</t>
    <phoneticPr fontId="9" type="noConversion"/>
  </si>
  <si>
    <t>軟骨丁</t>
    <phoneticPr fontId="9" type="noConversion"/>
  </si>
  <si>
    <t>洋蔥</t>
    <phoneticPr fontId="9" type="noConversion"/>
  </si>
  <si>
    <t>豆鼓</t>
    <phoneticPr fontId="9" type="noConversion"/>
  </si>
  <si>
    <t>白花菜</t>
    <phoneticPr fontId="9" type="noConversion"/>
  </si>
  <si>
    <t>地瓜</t>
    <phoneticPr fontId="11" type="noConversion"/>
  </si>
  <si>
    <t>薏仁</t>
    <phoneticPr fontId="9" type="noConversion"/>
  </si>
  <si>
    <t>綠豆</t>
    <phoneticPr fontId="11" type="noConversion"/>
  </si>
  <si>
    <t>12月19日星期一</t>
    <phoneticPr fontId="2" type="noConversion"/>
  </si>
  <si>
    <t>12月20日星期二</t>
    <phoneticPr fontId="2" type="noConversion"/>
  </si>
  <si>
    <t>12月22日星期四</t>
    <phoneticPr fontId="2" type="noConversion"/>
  </si>
  <si>
    <t>12月23日星期五</t>
    <phoneticPr fontId="2" type="noConversion"/>
  </si>
  <si>
    <t>九層塔</t>
    <phoneticPr fontId="9" type="noConversion"/>
  </si>
  <si>
    <t>大黃瓜</t>
    <phoneticPr fontId="9" type="noConversion"/>
  </si>
  <si>
    <t>豆薯</t>
    <phoneticPr fontId="9" type="noConversion"/>
  </si>
  <si>
    <t>地瓜</t>
    <phoneticPr fontId="9" type="noConversion"/>
  </si>
  <si>
    <t>乾海芽</t>
    <phoneticPr fontId="9" type="noConversion"/>
  </si>
  <si>
    <t>-</t>
    <phoneticPr fontId="9" type="noConversion"/>
  </si>
  <si>
    <t>2盒</t>
    <phoneticPr fontId="9" type="noConversion"/>
  </si>
  <si>
    <t>三節雞翅</t>
    <phoneticPr fontId="9" type="noConversion"/>
  </si>
  <si>
    <t>紫菜-包</t>
    <phoneticPr fontId="9" type="noConversion"/>
  </si>
  <si>
    <t>冬瓜</t>
    <phoneticPr fontId="9" type="noConversion"/>
  </si>
  <si>
    <t>大骨</t>
    <phoneticPr fontId="9" type="noConversion"/>
  </si>
  <si>
    <t>馬鈴薯</t>
    <phoneticPr fontId="9" type="noConversion"/>
  </si>
  <si>
    <t>鮮筍絲</t>
    <phoneticPr fontId="9" type="noConversion"/>
  </si>
  <si>
    <t>黑胡椒醬</t>
    <phoneticPr fontId="9" type="noConversion"/>
  </si>
  <si>
    <t>1包</t>
    <phoneticPr fontId="9" type="noConversion"/>
  </si>
  <si>
    <t>麥片</t>
    <phoneticPr fontId="9" type="noConversion"/>
  </si>
  <si>
    <t>糖</t>
    <phoneticPr fontId="9" type="noConversion"/>
  </si>
  <si>
    <t>豬柳</t>
    <phoneticPr fontId="9" type="noConversion"/>
  </si>
  <si>
    <t>白芝麻</t>
    <phoneticPr fontId="9" type="noConversion"/>
  </si>
  <si>
    <t>屏東縣東寧國小111年12月第四週學生午餐食譜設計表</t>
    <phoneticPr fontId="2" type="noConversion"/>
  </si>
  <si>
    <t>屏東縣東寧國小111年12月第三週學生午餐食譜設計表</t>
    <phoneticPr fontId="2" type="noConversion"/>
  </si>
  <si>
    <t>1桶</t>
    <phoneticPr fontId="9" type="noConversion"/>
  </si>
  <si>
    <t>新鮮魚丁</t>
    <phoneticPr fontId="9" type="noConversion"/>
  </si>
  <si>
    <t>青椒</t>
    <phoneticPr fontId="9" type="noConversion"/>
  </si>
  <si>
    <t>紅豆-履歷</t>
    <phoneticPr fontId="9" type="noConversion"/>
  </si>
  <si>
    <t>2盒</t>
    <phoneticPr fontId="9" type="noConversion"/>
  </si>
  <si>
    <t>豆腐蛋花湯</t>
    <phoneticPr fontId="9" type="noConversion"/>
  </si>
  <si>
    <t>擔仔肉燥冬粉湯</t>
    <phoneticPr fontId="9" type="noConversion"/>
  </si>
  <si>
    <t>小黃瓜</t>
    <phoneticPr fontId="9" type="noConversion"/>
  </si>
  <si>
    <t>甜麵醬</t>
    <phoneticPr fontId="9" type="noConversion"/>
  </si>
  <si>
    <t>2桶</t>
    <phoneticPr fontId="9" type="noConversion"/>
  </si>
  <si>
    <t>豆干滷味</t>
    <phoneticPr fontId="9" type="noConversion"/>
  </si>
  <si>
    <t>玉米塊</t>
    <phoneticPr fontId="9" type="noConversion"/>
  </si>
  <si>
    <t>米血</t>
    <phoneticPr fontId="9" type="noConversion"/>
  </si>
  <si>
    <t>大溪豆干</t>
    <phoneticPr fontId="9" type="noConversion"/>
  </si>
  <si>
    <t>白油麵</t>
    <phoneticPr fontId="9" type="noConversion"/>
  </si>
  <si>
    <t>壽喜燒豬柳</t>
    <phoneticPr fontId="9" type="noConversion"/>
  </si>
  <si>
    <t>桶筍切丁</t>
    <phoneticPr fontId="9" type="noConversion"/>
  </si>
  <si>
    <t>長糯米-公司叫</t>
    <phoneticPr fontId="9" type="noConversion"/>
  </si>
  <si>
    <t>730支</t>
    <phoneticPr fontId="9" type="noConversion"/>
  </si>
  <si>
    <t>麵粉</t>
    <phoneticPr fontId="9" type="noConversion"/>
  </si>
  <si>
    <t>地瓜粉</t>
    <phoneticPr fontId="9" type="noConversion"/>
  </si>
  <si>
    <t>椒鹽粉</t>
    <phoneticPr fontId="9" type="noConversion"/>
  </si>
  <si>
    <t>1盒</t>
    <phoneticPr fontId="9" type="noConversion"/>
  </si>
  <si>
    <t>2包</t>
    <phoneticPr fontId="9" type="noConversion"/>
  </si>
  <si>
    <t>麵腸</t>
    <phoneticPr fontId="9" type="noConversion"/>
  </si>
  <si>
    <t>義式香料</t>
    <phoneticPr fontId="9" type="noConversion"/>
  </si>
  <si>
    <t>豆干片</t>
    <phoneticPr fontId="9" type="noConversion"/>
  </si>
  <si>
    <t>雞骨熬湯</t>
    <phoneticPr fontId="9" type="noConversion"/>
  </si>
  <si>
    <t>紅棗/枸杞</t>
    <phoneticPr fontId="9" type="noConversion"/>
  </si>
  <si>
    <t>各1包</t>
    <phoneticPr fontId="9" type="noConversion"/>
  </si>
  <si>
    <t>鮑魚菇</t>
    <phoneticPr fontId="9" type="noConversion"/>
  </si>
  <si>
    <t>番茄醬</t>
    <phoneticPr fontId="9" type="noConversion"/>
  </si>
  <si>
    <t>-</t>
    <phoneticPr fontId="9" type="noConversion"/>
  </si>
  <si>
    <t>冬粉</t>
    <phoneticPr fontId="9" type="noConversion"/>
  </si>
  <si>
    <t>蝦皮</t>
    <phoneticPr fontId="9" type="noConversion"/>
  </si>
  <si>
    <t>730片</t>
    <phoneticPr fontId="9" type="noConversion"/>
  </si>
  <si>
    <t>刺瓜龍骨湯</t>
    <phoneticPr fontId="9" type="noConversion"/>
  </si>
  <si>
    <t>3盒</t>
    <phoneticPr fontId="9" type="noConversion"/>
  </si>
  <si>
    <t>茄香蛋豆腐</t>
    <phoneticPr fontId="9" type="noConversion"/>
  </si>
  <si>
    <t>屏東縣東寧國小111年12月第二週學生午餐食譜設計表</t>
    <phoneticPr fontId="2" type="noConversion"/>
  </si>
  <si>
    <t>屏東縣東寧國小111年12月第五週學生午餐食譜設計表</t>
    <phoneticPr fontId="2" type="noConversion"/>
  </si>
  <si>
    <t>12月9日星期五東幼止伙-18</t>
    <phoneticPr fontId="2" type="noConversion"/>
  </si>
  <si>
    <t>1桶</t>
    <phoneticPr fontId="9" type="noConversion"/>
  </si>
  <si>
    <t>1盒</t>
    <phoneticPr fontId="9" type="noConversion"/>
  </si>
  <si>
    <t>有機蔬菜</t>
    <phoneticPr fontId="11" type="noConversion"/>
  </si>
  <si>
    <t>青江菜</t>
    <phoneticPr fontId="9" type="noConversion"/>
  </si>
  <si>
    <t>枸杞</t>
    <phoneticPr fontId="9" type="noConversion"/>
  </si>
  <si>
    <t>1包</t>
    <phoneticPr fontId="9" type="noConversion"/>
  </si>
  <si>
    <t>油菜</t>
    <phoneticPr fontId="9" type="noConversion"/>
  </si>
  <si>
    <t>12月27日  星期二</t>
    <phoneticPr fontId="2" type="noConversion"/>
  </si>
  <si>
    <t>12月28日  星期三</t>
    <phoneticPr fontId="2" type="noConversion"/>
  </si>
  <si>
    <t>12月29日星期四</t>
    <phoneticPr fontId="2" type="noConversion"/>
  </si>
  <si>
    <t>12月30日  星期五</t>
    <phoneticPr fontId="2" type="noConversion"/>
  </si>
  <si>
    <r>
      <rPr>
        <b/>
        <sz val="12"/>
        <color rgb="FFFF0000"/>
        <rFont val="標楷體"/>
        <family val="4"/>
        <charset val="136"/>
      </rPr>
      <t>694人</t>
    </r>
    <r>
      <rPr>
        <sz val="12"/>
        <color indexed="8"/>
        <rFont val="標楷體"/>
        <family val="4"/>
        <charset val="136"/>
      </rPr>
      <t xml:space="preserve">+10備份 </t>
    </r>
    <r>
      <rPr>
        <sz val="12"/>
        <color rgb="FFC00000"/>
        <rFont val="標楷體"/>
        <family val="4"/>
        <charset val="136"/>
      </rPr>
      <t xml:space="preserve">(份數的備份+30) </t>
    </r>
    <phoneticPr fontId="9" type="noConversion"/>
  </si>
  <si>
    <t>乾魷魚</t>
    <phoneticPr fontId="9" type="noConversion"/>
  </si>
  <si>
    <t>乾香菇</t>
    <phoneticPr fontId="9" type="noConversion"/>
  </si>
  <si>
    <t>五更燴什錦</t>
    <phoneticPr fontId="9" type="noConversion"/>
  </si>
  <si>
    <t>寬冬粉</t>
    <phoneticPr fontId="9" type="noConversion"/>
  </si>
  <si>
    <t>泰式冬粉</t>
    <phoneticPr fontId="9" type="noConversion"/>
  </si>
  <si>
    <t>肉燥拌銀芽</t>
    <phoneticPr fontId="9" type="noConversion"/>
  </si>
  <si>
    <t>韭菜</t>
    <phoneticPr fontId="9" type="noConversion"/>
  </si>
  <si>
    <t>12/24</t>
    <phoneticPr fontId="9" type="noConversion"/>
  </si>
  <si>
    <t>六</t>
    <phoneticPr fontId="9" type="noConversion"/>
  </si>
  <si>
    <t>小兔包*1</t>
    <phoneticPr fontId="9" type="noConversion"/>
  </si>
  <si>
    <t>海芽蛋花湯</t>
    <phoneticPr fontId="9" type="noConversion"/>
  </si>
  <si>
    <t>四神蘿蔔湯</t>
    <phoneticPr fontId="9" type="noConversion"/>
  </si>
  <si>
    <t>龍骨</t>
    <phoneticPr fontId="9" type="noConversion"/>
  </si>
  <si>
    <t>520粒</t>
    <phoneticPr fontId="9" type="noConversion"/>
  </si>
  <si>
    <t>0.8包</t>
    <phoneticPr fontId="9" type="noConversion"/>
  </si>
  <si>
    <t>1桶</t>
    <phoneticPr fontId="9" type="noConversion"/>
  </si>
  <si>
    <t>2包</t>
    <phoneticPr fontId="9" type="noConversion"/>
  </si>
  <si>
    <t xml:space="preserve">12月21日星期三 </t>
    <phoneticPr fontId="2" type="noConversion"/>
  </si>
  <si>
    <t>694份</t>
    <phoneticPr fontId="9" type="noConversion"/>
  </si>
  <si>
    <t>白米</t>
    <phoneticPr fontId="11" type="noConversion"/>
  </si>
  <si>
    <t>蘑菇醬</t>
    <phoneticPr fontId="9" type="noConversion"/>
  </si>
  <si>
    <t>黑胡椒醬</t>
    <phoneticPr fontId="9" type="noConversion"/>
  </si>
  <si>
    <t>白花菜</t>
    <phoneticPr fontId="9" type="noConversion"/>
  </si>
  <si>
    <t>木耳</t>
    <phoneticPr fontId="9" type="noConversion"/>
  </si>
  <si>
    <t>白蘿蔔</t>
    <phoneticPr fontId="9" type="noConversion"/>
  </si>
  <si>
    <t>季節水果</t>
    <phoneticPr fontId="9" type="noConversion"/>
  </si>
  <si>
    <t>12月24日星期六 校慶490人</t>
    <phoneticPr fontId="2" type="noConversion"/>
  </si>
  <si>
    <t>炒油飯</t>
    <phoneticPr fontId="11" type="noConversion"/>
  </si>
  <si>
    <t>乾海帶芽</t>
    <phoneticPr fontId="9" type="noConversion"/>
  </si>
  <si>
    <t>麵腸</t>
    <phoneticPr fontId="11" type="noConversion"/>
  </si>
  <si>
    <t>辣椒</t>
    <phoneticPr fontId="11" type="noConversion"/>
  </si>
</sst>
</file>

<file path=xl/styles.xml><?xml version="1.0" encoding="utf-8"?>
<styleSheet xmlns="http://schemas.openxmlformats.org/spreadsheetml/2006/main">
  <numFmts count="9">
    <numFmt numFmtId="176" formatCode="0_ "/>
    <numFmt numFmtId="177" formatCode="0_);[Red]\(0\)"/>
    <numFmt numFmtId="178" formatCode="0;;;@"/>
    <numFmt numFmtId="179" formatCode="0.0;;;@"/>
    <numFmt numFmtId="180" formatCode="#,##0_);[Red]\(#,##0\)"/>
    <numFmt numFmtId="181" formatCode="#,##0.0_);[Red]\(#,##0.0\)"/>
    <numFmt numFmtId="182" formatCode="0.0_);[Red]\(0.0\)"/>
    <numFmt numFmtId="183" formatCode="0;[Red]0"/>
    <numFmt numFmtId="184" formatCode="0.0_ "/>
  </numFmts>
  <fonts count="123">
    <font>
      <sz val="11"/>
      <color rgb="FF000000"/>
      <name val="Arial"/>
      <family val="2"/>
    </font>
    <font>
      <sz val="12"/>
      <color indexed="8"/>
      <name val="新細明體"/>
      <family val="1"/>
      <charset val="136"/>
    </font>
    <font>
      <b/>
      <sz val="11"/>
      <color indexed="8"/>
      <name val="Arial"/>
      <family val="2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rgb="FFC00000"/>
      <name val="標楷體"/>
      <family val="4"/>
      <charset val="136"/>
    </font>
    <font>
      <sz val="11"/>
      <color rgb="FFFF0000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name val="標楷體"/>
      <family val="4"/>
      <charset val="136"/>
    </font>
    <font>
      <b/>
      <sz val="12"/>
      <color rgb="FF0033CC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28"/>
      <color rgb="FFFF0000"/>
      <name val="標楷體"/>
      <family val="4"/>
      <charset val="136"/>
    </font>
    <font>
      <sz val="14"/>
      <name val="新細明體"/>
      <family val="1"/>
      <charset val="136"/>
    </font>
    <font>
      <b/>
      <sz val="11"/>
      <color theme="1"/>
      <name val="標楷體"/>
      <family val="4"/>
      <charset val="136"/>
    </font>
    <font>
      <sz val="14"/>
      <color rgb="FF000000"/>
      <name val="Arial"/>
      <family val="2"/>
    </font>
    <font>
      <b/>
      <sz val="16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name val="新細明體"/>
      <family val="1"/>
      <charset val="136"/>
    </font>
    <font>
      <b/>
      <sz val="16"/>
      <color theme="1"/>
      <name val="新細明體"/>
      <family val="1"/>
      <charset val="136"/>
      <scheme val="minor"/>
    </font>
    <font>
      <sz val="11"/>
      <color rgb="FF3333FF"/>
      <name val="Arial"/>
      <family val="2"/>
    </font>
    <font>
      <b/>
      <sz val="8"/>
      <color rgb="FF7030A0"/>
      <name val="新細明體"/>
      <family val="1"/>
      <charset val="136"/>
      <scheme val="major"/>
    </font>
    <font>
      <sz val="8"/>
      <color rgb="FF7030A0"/>
      <name val="新細明體"/>
      <family val="1"/>
      <charset val="136"/>
      <scheme val="major"/>
    </font>
    <font>
      <sz val="8"/>
      <name val="新細明體"/>
      <family val="1"/>
      <charset val="136"/>
      <scheme val="major"/>
    </font>
    <font>
      <sz val="8"/>
      <color theme="9" tint="-0.249977111117893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b/>
      <sz val="8"/>
      <name val="新細明體"/>
      <family val="1"/>
      <charset val="136"/>
      <scheme val="major"/>
    </font>
    <font>
      <sz val="8"/>
      <color rgb="FF6600FF"/>
      <name val="新細明體"/>
      <family val="1"/>
      <charset val="136"/>
      <scheme val="major"/>
    </font>
    <font>
      <sz val="8"/>
      <color rgb="FF7030A0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8"/>
      <color theme="9" tint="-0.249977111117893"/>
      <name val="新細明體"/>
      <family val="1"/>
      <charset val="136"/>
      <scheme val="minor"/>
    </font>
    <font>
      <sz val="9"/>
      <color rgb="FF6600FF"/>
      <name val="新細明體"/>
      <family val="1"/>
      <charset val="136"/>
      <scheme val="minor"/>
    </font>
    <font>
      <b/>
      <sz val="9"/>
      <color rgb="FF7030A0"/>
      <name val="新細明體"/>
      <family val="1"/>
      <charset val="136"/>
      <scheme val="minor"/>
    </font>
    <font>
      <sz val="9"/>
      <color rgb="FF7030A0"/>
      <name val="新細明體"/>
      <family val="1"/>
      <charset val="136"/>
      <scheme val="minor"/>
    </font>
    <font>
      <sz val="8"/>
      <color rgb="FF7030A0"/>
      <name val="新細明體"/>
      <family val="1"/>
      <charset val="136"/>
      <scheme val="minor"/>
    </font>
    <font>
      <sz val="11"/>
      <color rgb="FF3333FF"/>
      <name val="細明體"/>
      <family val="3"/>
      <charset val="136"/>
    </font>
    <font>
      <sz val="12"/>
      <color rgb="FFCC3399"/>
      <name val="標楷體"/>
      <family val="4"/>
      <charset val="136"/>
    </font>
    <font>
      <sz val="12"/>
      <color rgb="FF3333FF"/>
      <name val="標楷體"/>
      <family val="4"/>
      <charset val="136"/>
    </font>
    <font>
      <sz val="12"/>
      <color rgb="FF3333FF"/>
      <name val="細明體"/>
      <family val="3"/>
      <charset val="136"/>
    </font>
    <font>
      <sz val="11"/>
      <color rgb="FFCC3399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2"/>
      <color rgb="FFFF00FF"/>
      <name val="標楷體"/>
      <family val="4"/>
      <charset val="136"/>
    </font>
    <font>
      <sz val="16"/>
      <name val="Arial"/>
      <family val="2"/>
    </font>
    <font>
      <b/>
      <sz val="14"/>
      <color theme="1"/>
      <name val="新細明體"/>
      <family val="1"/>
      <charset val="136"/>
    </font>
    <font>
      <sz val="14"/>
      <color rgb="FF3333FF"/>
      <name val="新細明體"/>
      <family val="1"/>
      <charset val="136"/>
      <scheme val="major"/>
    </font>
    <font>
      <sz val="14"/>
      <color rgb="FFFF0000"/>
      <name val="新細明體"/>
      <family val="1"/>
      <charset val="136"/>
      <scheme val="major"/>
    </font>
    <font>
      <sz val="12"/>
      <color rgb="FF3333FF"/>
      <name val="新細明體"/>
      <family val="1"/>
      <charset val="136"/>
      <scheme val="minor"/>
    </font>
    <font>
      <sz val="12"/>
      <color rgb="FF3333FF"/>
      <name val="新細明體"/>
      <family val="1"/>
      <charset val="136"/>
      <scheme val="major"/>
    </font>
    <font>
      <b/>
      <sz val="16"/>
      <color rgb="FFC00000"/>
      <name val="標楷體"/>
      <family val="4"/>
      <charset val="136"/>
    </font>
    <font>
      <sz val="11"/>
      <color rgb="FFFF0000"/>
      <name val="細明體"/>
      <family val="3"/>
      <charset val="136"/>
    </font>
    <font>
      <b/>
      <sz val="12"/>
      <color rgb="FF3333FF"/>
      <name val="標楷體"/>
      <family val="4"/>
      <charset val="136"/>
    </font>
    <font>
      <b/>
      <sz val="16"/>
      <name val="新細明體"/>
      <family val="1"/>
      <charset val="136"/>
      <scheme val="minor"/>
    </font>
    <font>
      <b/>
      <sz val="12"/>
      <color rgb="FFC00000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4"/>
      <color rgb="FF3333FF"/>
      <name val="細明體"/>
      <family val="3"/>
      <charset val="136"/>
    </font>
    <font>
      <sz val="14"/>
      <color rgb="FF3333FF"/>
      <name val="Arial"/>
      <family val="2"/>
    </font>
    <font>
      <b/>
      <sz val="12"/>
      <color rgb="FFFF0000"/>
      <name val="新細明體"/>
      <family val="1"/>
      <charset val="136"/>
      <scheme val="minor"/>
    </font>
    <font>
      <b/>
      <sz val="12"/>
      <color rgb="FF3333FF"/>
      <name val="新細明體"/>
      <family val="1"/>
      <charset val="136"/>
      <scheme val="minor"/>
    </font>
    <font>
      <sz val="12"/>
      <color theme="0"/>
      <name val="標楷體"/>
      <family val="4"/>
      <charset val="136"/>
    </font>
    <font>
      <sz val="11"/>
      <color theme="0"/>
      <name val="標楷體"/>
      <family val="4"/>
      <charset val="136"/>
    </font>
    <font>
      <sz val="11"/>
      <color theme="0"/>
      <name val="Arial"/>
      <family val="2"/>
    </font>
    <font>
      <sz val="14"/>
      <color theme="0"/>
      <name val="標楷體"/>
      <family val="4"/>
      <charset val="136"/>
    </font>
    <font>
      <sz val="11"/>
      <color rgb="FFFF0000"/>
      <name val="Arial"/>
      <family val="2"/>
    </font>
    <font>
      <sz val="12"/>
      <color rgb="FFFF0000"/>
      <name val="細明體"/>
      <family val="3"/>
      <charset val="136"/>
    </font>
    <font>
      <sz val="12"/>
      <color rgb="FFFF0000"/>
      <name val="Arial"/>
      <family val="2"/>
    </font>
    <font>
      <sz val="14"/>
      <color rgb="FF3333FF"/>
      <name val="新細明體"/>
      <family val="1"/>
      <charset val="136"/>
      <scheme val="minor"/>
    </font>
    <font>
      <b/>
      <sz val="16"/>
      <color rgb="FF0033CC"/>
      <name val="標楷體"/>
      <family val="4"/>
      <charset val="136"/>
    </font>
    <font>
      <sz val="8"/>
      <name val="新細明體"/>
      <family val="1"/>
      <charset val="136"/>
    </font>
    <font>
      <sz val="11"/>
      <name val="Arial"/>
      <family val="2"/>
    </font>
    <font>
      <sz val="9"/>
      <color theme="0"/>
      <name val="新細明體"/>
      <family val="1"/>
      <charset val="136"/>
      <scheme val="minor"/>
    </font>
    <font>
      <sz val="8"/>
      <color theme="0"/>
      <name val="新細明體"/>
      <family val="1"/>
      <charset val="136"/>
      <scheme val="major"/>
    </font>
    <font>
      <b/>
      <sz val="12"/>
      <color theme="0"/>
      <name val="標楷體"/>
      <family val="4"/>
      <charset val="136"/>
    </font>
    <font>
      <sz val="8"/>
      <color theme="0"/>
      <name val="新細明體"/>
      <family val="1"/>
      <charset val="136"/>
      <scheme val="minor"/>
    </font>
    <font>
      <b/>
      <sz val="12"/>
      <color rgb="FFFF00FF"/>
      <name val="標楷體"/>
      <family val="4"/>
      <charset val="136"/>
    </font>
    <font>
      <b/>
      <sz val="16"/>
      <color rgb="FF3333FF"/>
      <name val="標楷體"/>
      <family val="4"/>
      <charset val="136"/>
    </font>
    <font>
      <b/>
      <sz val="16"/>
      <color rgb="FF3333FF"/>
      <name val="Arial"/>
      <family val="2"/>
    </font>
    <font>
      <b/>
      <sz val="8"/>
      <color theme="0"/>
      <name val="新細明體"/>
      <family val="1"/>
      <charset val="136"/>
      <scheme val="minor"/>
    </font>
    <font>
      <sz val="8"/>
      <color theme="0"/>
      <name val="新細明體"/>
      <family val="1"/>
      <charset val="136"/>
    </font>
    <font>
      <b/>
      <sz val="12"/>
      <color theme="0"/>
      <name val="Arial"/>
      <family val="2"/>
    </font>
    <font>
      <b/>
      <sz val="16"/>
      <color theme="0"/>
      <name val="標楷體"/>
      <family val="4"/>
      <charset val="136"/>
    </font>
    <font>
      <b/>
      <sz val="16"/>
      <color theme="0"/>
      <name val="Arial"/>
      <family val="2"/>
    </font>
    <font>
      <b/>
      <sz val="16"/>
      <color rgb="FFFF00FF"/>
      <name val="標楷體"/>
      <family val="4"/>
      <charset val="136"/>
    </font>
    <font>
      <sz val="12"/>
      <name val="Arial"/>
      <family val="2"/>
    </font>
    <font>
      <b/>
      <sz val="12"/>
      <color rgb="FF7030A0"/>
      <name val="標楷體"/>
      <family val="4"/>
      <charset val="136"/>
    </font>
  </fonts>
  <fills count="2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19" borderId="12" applyNumberFormat="0" applyAlignment="0" applyProtection="0">
      <alignment vertical="center"/>
    </xf>
    <xf numFmtId="0" fontId="7" fillId="0" borderId="0"/>
    <xf numFmtId="0" fontId="24" fillId="0" borderId="13" applyNumberFormat="0" applyFill="0" applyAlignment="0" applyProtection="0">
      <alignment vertical="center"/>
    </xf>
    <xf numFmtId="0" fontId="7" fillId="20" borderId="14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9" borderId="12" applyNumberFormat="0" applyAlignment="0" applyProtection="0">
      <alignment vertical="center"/>
    </xf>
    <xf numFmtId="0" fontId="31" fillId="19" borderId="18" applyNumberFormat="0" applyAlignment="0" applyProtection="0">
      <alignment vertical="center"/>
    </xf>
    <xf numFmtId="0" fontId="32" fillId="25" borderId="19" applyNumberForma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</cellStyleXfs>
  <cellXfs count="79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15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vertical="center"/>
    </xf>
    <xf numFmtId="0" fontId="12" fillId="3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vertical="center" shrinkToFit="1"/>
    </xf>
    <xf numFmtId="177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>
      <alignment vertical="center"/>
    </xf>
    <xf numFmtId="177" fontId="8" fillId="2" borderId="1" xfId="0" applyNumberFormat="1" applyFont="1" applyFill="1" applyBorder="1" applyAlignment="1">
      <alignment vertical="center" shrinkToFit="1"/>
    </xf>
    <xf numFmtId="177" fontId="8" fillId="2" borderId="1" xfId="0" applyNumberFormat="1" applyFont="1" applyFill="1" applyBorder="1" applyAlignment="1">
      <alignment vertical="center"/>
    </xf>
    <xf numFmtId="177" fontId="8" fillId="2" borderId="1" xfId="0" applyNumberFormat="1" applyFont="1" applyFill="1" applyBorder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vertical="center" shrinkToFit="1"/>
    </xf>
    <xf numFmtId="177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>
      <alignment vertical="center"/>
    </xf>
    <xf numFmtId="0" fontId="18" fillId="0" borderId="1" xfId="3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  <protection hidden="1"/>
    </xf>
    <xf numFmtId="0" fontId="18" fillId="0" borderId="1" xfId="0" applyFont="1" applyFill="1" applyBorder="1" applyAlignment="1">
      <alignment horizontal="center" vertical="center" shrinkToFit="1"/>
    </xf>
    <xf numFmtId="178" fontId="8" fillId="0" borderId="1" xfId="0" applyNumberFormat="1" applyFont="1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3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180" fontId="8" fillId="0" borderId="1" xfId="0" applyNumberFormat="1" applyFont="1" applyFill="1" applyBorder="1" applyAlignment="1" applyProtection="1">
      <alignment horizontal="center"/>
      <protection hidden="1"/>
    </xf>
    <xf numFmtId="180" fontId="8" fillId="0" borderId="1" xfId="0" applyNumberFormat="1" applyFont="1" applyFill="1" applyBorder="1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181" fontId="8" fillId="0" borderId="1" xfId="3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180" fontId="8" fillId="0" borderId="1" xfId="0" applyNumberFormat="1" applyFont="1" applyFill="1" applyBorder="1" applyAlignment="1">
      <alignment horizontal="center"/>
    </xf>
    <xf numFmtId="178" fontId="8" fillId="0" borderId="1" xfId="0" applyNumberFormat="1" applyFont="1" applyFill="1" applyBorder="1" applyAlignment="1" applyProtection="1">
      <alignment horizontal="left"/>
      <protection hidden="1"/>
    </xf>
    <xf numFmtId="0" fontId="12" fillId="0" borderId="1" xfId="0" applyFont="1" applyFill="1" applyBorder="1" applyAlignment="1">
      <alignment horizontal="left" vertical="center"/>
    </xf>
    <xf numFmtId="179" fontId="8" fillId="0" borderId="1" xfId="0" applyNumberFormat="1" applyFont="1" applyFill="1" applyBorder="1" applyAlignment="1" applyProtection="1">
      <alignment horizontal="left" shrinkToFit="1"/>
      <protection hidden="1"/>
    </xf>
    <xf numFmtId="179" fontId="37" fillId="0" borderId="1" xfId="0" applyNumberFormat="1" applyFont="1" applyFill="1" applyBorder="1" applyAlignment="1" applyProtection="1">
      <alignment horizontal="left" shrinkToFit="1"/>
      <protection hidden="1"/>
    </xf>
    <xf numFmtId="0" fontId="8" fillId="0" borderId="1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9" fillId="0" borderId="1" xfId="0" applyFont="1" applyFill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35" fillId="0" borderId="0" xfId="0" applyFont="1">
      <alignment vertical="center"/>
    </xf>
    <xf numFmtId="0" fontId="8" fillId="0" borderId="22" xfId="0" applyFont="1" applyFill="1" applyBorder="1" applyAlignment="1">
      <alignment horizontal="center" vertical="center" shrinkToFit="1"/>
    </xf>
    <xf numFmtId="0" fontId="12" fillId="0" borderId="22" xfId="0" applyFont="1" applyFill="1" applyBorder="1" applyAlignment="1">
      <alignment horizontal="center" vertical="center" shrinkToFit="1"/>
    </xf>
    <xf numFmtId="0" fontId="40" fillId="0" borderId="1" xfId="0" applyFont="1" applyFill="1" applyBorder="1">
      <alignment vertical="center"/>
    </xf>
    <xf numFmtId="0" fontId="8" fillId="26" borderId="21" xfId="0" applyFont="1" applyFill="1" applyBorder="1" applyAlignment="1">
      <alignment horizontal="center" vertical="top" wrapText="1"/>
    </xf>
    <xf numFmtId="49" fontId="8" fillId="26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shrinkToFit="1"/>
    </xf>
    <xf numFmtId="0" fontId="3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9" fontId="8" fillId="0" borderId="1" xfId="0" applyNumberFormat="1" applyFont="1" applyFill="1" applyBorder="1" applyAlignment="1" applyProtection="1">
      <alignment horizontal="left"/>
      <protection hidden="1"/>
    </xf>
    <xf numFmtId="180" fontId="8" fillId="0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" xfId="0" applyFont="1" applyFill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 shrinkToFit="1"/>
    </xf>
    <xf numFmtId="0" fontId="18" fillId="0" borderId="1" xfId="3" applyFont="1" applyFill="1" applyBorder="1" applyAlignment="1">
      <alignment horizontal="left" vertical="center" shrinkToFit="1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 shrinkToFit="1"/>
    </xf>
    <xf numFmtId="0" fontId="4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shrinkToFit="1"/>
    </xf>
    <xf numFmtId="0" fontId="8" fillId="0" borderId="23" xfId="24" applyFont="1" applyFill="1" applyBorder="1" applyAlignment="1">
      <alignment horizontal="center" vertical="center" shrinkToFit="1"/>
    </xf>
    <xf numFmtId="0" fontId="45" fillId="26" borderId="23" xfId="24" applyFont="1" applyFill="1" applyBorder="1" applyAlignment="1">
      <alignment horizontal="center" vertical="center" shrinkToFit="1"/>
    </xf>
    <xf numFmtId="0" fontId="18" fillId="26" borderId="0" xfId="24" applyFont="1" applyFill="1" applyAlignment="1">
      <alignment vertical="center" shrinkToFit="1"/>
    </xf>
    <xf numFmtId="0" fontId="46" fillId="0" borderId="2" xfId="24" applyFont="1" applyFill="1" applyBorder="1" applyAlignment="1">
      <alignment horizontal="center" vertical="center" shrinkToFit="1"/>
    </xf>
    <xf numFmtId="0" fontId="47" fillId="0" borderId="1" xfId="24" applyFont="1" applyFill="1" applyBorder="1" applyAlignment="1">
      <alignment horizontal="center" vertical="center" shrinkToFit="1"/>
    </xf>
    <xf numFmtId="0" fontId="48" fillId="26" borderId="0" xfId="24" applyFont="1" applyFill="1" applyAlignment="1">
      <alignment vertical="center" shrinkToFit="1"/>
    </xf>
    <xf numFmtId="182" fontId="18" fillId="26" borderId="0" xfId="24" applyNumberFormat="1" applyFont="1" applyFill="1" applyAlignment="1">
      <alignment vertical="center" shrinkToFit="1"/>
    </xf>
    <xf numFmtId="0" fontId="50" fillId="0" borderId="40" xfId="24" applyFont="1" applyFill="1" applyBorder="1" applyAlignment="1">
      <alignment horizontal="center" vertical="center" shrinkToFit="1"/>
    </xf>
    <xf numFmtId="0" fontId="50" fillId="0" borderId="23" xfId="24" applyFont="1" applyFill="1" applyBorder="1" applyAlignment="1">
      <alignment horizontal="center" vertical="center" shrinkToFit="1"/>
    </xf>
    <xf numFmtId="0" fontId="39" fillId="26" borderId="0" xfId="24" applyFont="1" applyFill="1" applyAlignment="1">
      <alignment vertical="center" shrinkToFit="1"/>
    </xf>
    <xf numFmtId="0" fontId="18" fillId="0" borderId="0" xfId="24" applyFont="1" applyFill="1" applyAlignment="1">
      <alignment vertical="center" shrinkToFit="1"/>
    </xf>
    <xf numFmtId="0" fontId="18" fillId="0" borderId="0" xfId="24" applyFont="1" applyFill="1" applyAlignment="1">
      <alignment horizontal="center" vertical="center" shrinkToFit="1"/>
    </xf>
    <xf numFmtId="0" fontId="18" fillId="26" borderId="0" xfId="24" applyFont="1" applyFill="1" applyAlignment="1">
      <alignment horizontal="center" vertical="center" shrinkToFit="1"/>
    </xf>
    <xf numFmtId="0" fontId="8" fillId="26" borderId="0" xfId="24" applyFont="1" applyFill="1" applyAlignment="1">
      <alignment vertical="center" shrinkToFit="1"/>
    </xf>
    <xf numFmtId="49" fontId="52" fillId="26" borderId="24" xfId="0" applyNumberFormat="1" applyFont="1" applyFill="1" applyBorder="1" applyAlignment="1">
      <alignment horizontal="center" vertical="center" shrinkToFit="1"/>
    </xf>
    <xf numFmtId="0" fontId="54" fillId="0" borderId="26" xfId="0" applyFont="1" applyFill="1" applyBorder="1" applyAlignment="1">
      <alignment horizontal="center" vertical="center" shrinkToFit="1"/>
    </xf>
    <xf numFmtId="0" fontId="54" fillId="0" borderId="26" xfId="0" applyFont="1" applyFill="1" applyBorder="1" applyAlignment="1">
      <alignment horizontal="center" vertical="center" wrapText="1" shrinkToFit="1" readingOrder="1"/>
    </xf>
    <xf numFmtId="0" fontId="52" fillId="0" borderId="26" xfId="0" applyFont="1" applyFill="1" applyBorder="1" applyAlignment="1">
      <alignment horizontal="center" vertical="center" wrapText="1" shrinkToFit="1" readingOrder="1"/>
    </xf>
    <xf numFmtId="0" fontId="54" fillId="26" borderId="27" xfId="0" applyFont="1" applyFill="1" applyBorder="1" applyAlignment="1">
      <alignment horizontal="center" vertical="center" wrapText="1" shrinkToFit="1" readingOrder="1"/>
    </xf>
    <xf numFmtId="49" fontId="52" fillId="26" borderId="28" xfId="0" applyNumberFormat="1" applyFont="1" applyFill="1" applyBorder="1" applyAlignment="1">
      <alignment horizontal="center" vertical="center" shrinkToFit="1"/>
    </xf>
    <xf numFmtId="49" fontId="52" fillId="26" borderId="29" xfId="0" applyNumberFormat="1" applyFont="1" applyFill="1" applyBorder="1" applyAlignment="1">
      <alignment horizontal="center" vertical="center" shrinkToFit="1"/>
    </xf>
    <xf numFmtId="0" fontId="52" fillId="0" borderId="29" xfId="0" applyFont="1" applyFill="1" applyBorder="1" applyAlignment="1">
      <alignment horizontal="center" vertical="center" shrinkToFit="1"/>
    </xf>
    <xf numFmtId="0" fontId="53" fillId="0" borderId="29" xfId="0" applyFont="1" applyFill="1" applyBorder="1" applyAlignment="1">
      <alignment horizontal="center" vertical="center" shrinkToFit="1"/>
    </xf>
    <xf numFmtId="0" fontId="54" fillId="0" borderId="2" xfId="0" applyFont="1" applyFill="1" applyBorder="1" applyAlignment="1">
      <alignment horizontal="center" vertical="center" shrinkToFit="1"/>
    </xf>
    <xf numFmtId="177" fontId="56" fillId="26" borderId="30" xfId="0" applyNumberFormat="1" applyFont="1" applyFill="1" applyBorder="1" applyAlignment="1">
      <alignment horizontal="center" vertical="center" shrinkToFit="1"/>
    </xf>
    <xf numFmtId="49" fontId="52" fillId="26" borderId="31" xfId="0" applyNumberFormat="1" applyFont="1" applyFill="1" applyBorder="1" applyAlignment="1">
      <alignment horizontal="center" vertical="center" shrinkToFit="1"/>
    </xf>
    <xf numFmtId="0" fontId="52" fillId="0" borderId="4" xfId="0" applyFont="1" applyFill="1" applyBorder="1" applyAlignment="1">
      <alignment horizontal="center" vertical="center" shrinkToFit="1"/>
    </xf>
    <xf numFmtId="0" fontId="52" fillId="0" borderId="2" xfId="0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center" vertical="center" shrinkToFit="1"/>
    </xf>
    <xf numFmtId="177" fontId="56" fillId="26" borderId="32" xfId="0" applyNumberFormat="1" applyFont="1" applyFill="1" applyBorder="1" applyAlignment="1">
      <alignment horizontal="center" vertical="center" shrinkToFit="1"/>
    </xf>
    <xf numFmtId="49" fontId="52" fillId="26" borderId="1" xfId="0" applyNumberFormat="1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49" fontId="52" fillId="26" borderId="33" xfId="0" applyNumberFormat="1" applyFont="1" applyFill="1" applyBorder="1" applyAlignment="1">
      <alignment horizontal="center" vertical="center" shrinkToFit="1"/>
    </xf>
    <xf numFmtId="49" fontId="52" fillId="26" borderId="34" xfId="0" applyNumberFormat="1" applyFont="1" applyFill="1" applyBorder="1" applyAlignment="1">
      <alignment horizontal="center" vertical="center" shrinkToFit="1"/>
    </xf>
    <xf numFmtId="0" fontId="54" fillId="0" borderId="34" xfId="0" applyFont="1" applyFill="1" applyBorder="1" applyAlignment="1">
      <alignment horizontal="center" vertical="center" shrinkToFit="1"/>
    </xf>
    <xf numFmtId="177" fontId="56" fillId="26" borderId="36" xfId="0" applyNumberFormat="1" applyFont="1" applyFill="1" applyBorder="1" applyAlignment="1">
      <alignment horizontal="center" vertical="center" shrinkToFit="1"/>
    </xf>
    <xf numFmtId="177" fontId="56" fillId="26" borderId="37" xfId="0" applyNumberFormat="1" applyFont="1" applyFill="1" applyBorder="1" applyAlignment="1">
      <alignment horizontal="center" vertical="center" shrinkToFit="1"/>
    </xf>
    <xf numFmtId="177" fontId="56" fillId="26" borderId="38" xfId="0" applyNumberFormat="1" applyFont="1" applyFill="1" applyBorder="1" applyAlignment="1">
      <alignment horizontal="center" vertical="center" shrinkToFit="1"/>
    </xf>
    <xf numFmtId="49" fontId="52" fillId="0" borderId="1" xfId="0" applyNumberFormat="1" applyFont="1" applyFill="1" applyBorder="1" applyAlignment="1">
      <alignment horizontal="center" vertical="center" shrinkToFit="1"/>
    </xf>
    <xf numFmtId="0" fontId="54" fillId="0" borderId="4" xfId="0" applyFont="1" applyFill="1" applyBorder="1" applyAlignment="1">
      <alignment horizontal="center" vertical="center" shrinkToFit="1"/>
    </xf>
    <xf numFmtId="0" fontId="52" fillId="0" borderId="3" xfId="0" applyFont="1" applyFill="1" applyBorder="1" applyAlignment="1">
      <alignment horizontal="center" vertical="center" shrinkToFit="1"/>
    </xf>
    <xf numFmtId="0" fontId="52" fillId="0" borderId="34" xfId="0" applyFont="1" applyFill="1" applyBorder="1" applyAlignment="1">
      <alignment horizontal="center" vertical="center" shrinkToFit="1"/>
    </xf>
    <xf numFmtId="49" fontId="54" fillId="26" borderId="25" xfId="0" applyNumberFormat="1" applyFont="1" applyFill="1" applyBorder="1" applyAlignment="1">
      <alignment horizontal="center" vertical="center" wrapText="1" shrinkToFit="1"/>
    </xf>
    <xf numFmtId="0" fontId="36" fillId="0" borderId="0" xfId="0" applyFont="1" applyFill="1" applyBorder="1" applyAlignment="1">
      <alignment horizontal="center" vertical="center" textRotation="255"/>
    </xf>
    <xf numFmtId="0" fontId="57" fillId="0" borderId="0" xfId="0" applyFont="1">
      <alignment vertical="center"/>
    </xf>
    <xf numFmtId="0" fontId="52" fillId="0" borderId="35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4" fillId="0" borderId="1" xfId="24" applyFont="1" applyFill="1" applyBorder="1" applyAlignment="1">
      <alignment horizontal="center" vertical="center" shrinkToFit="1"/>
    </xf>
    <xf numFmtId="0" fontId="52" fillId="0" borderId="29" xfId="24" applyFont="1" applyFill="1" applyBorder="1" applyAlignment="1">
      <alignment horizontal="center" vertical="center" shrinkToFit="1"/>
    </xf>
    <xf numFmtId="0" fontId="52" fillId="0" borderId="2" xfId="24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shrinkToFit="1"/>
    </xf>
    <xf numFmtId="0" fontId="15" fillId="0" borderId="1" xfId="0" applyFont="1" applyBorder="1" applyAlignment="1">
      <alignment horizontal="center" shrinkToFit="1"/>
    </xf>
    <xf numFmtId="0" fontId="35" fillId="0" borderId="0" xfId="0" applyFont="1" applyBorder="1" applyAlignment="1">
      <alignment horizontal="left" vertical="center"/>
    </xf>
    <xf numFmtId="176" fontId="12" fillId="0" borderId="1" xfId="0" applyNumberFormat="1" applyFont="1" applyBorder="1" applyAlignment="1">
      <alignment horizontal="center" vertical="center" shrinkToFit="1"/>
    </xf>
    <xf numFmtId="0" fontId="61" fillId="0" borderId="3" xfId="0" applyFont="1" applyBorder="1" applyAlignment="1">
      <alignment horizontal="center" vertical="center" shrinkToFit="1"/>
    </xf>
    <xf numFmtId="0" fontId="62" fillId="0" borderId="0" xfId="0" applyFont="1">
      <alignment vertical="center"/>
    </xf>
    <xf numFmtId="14" fontId="63" fillId="0" borderId="1" xfId="0" applyNumberFormat="1" applyFont="1" applyBorder="1" applyAlignment="1">
      <alignment horizontal="center" vertical="center" shrinkToFit="1"/>
    </xf>
    <xf numFmtId="14" fontId="63" fillId="0" borderId="1" xfId="0" applyNumberFormat="1" applyFont="1" applyFill="1" applyBorder="1" applyAlignment="1">
      <alignment horizontal="center" vertical="center" shrinkToFit="1"/>
    </xf>
    <xf numFmtId="182" fontId="60" fillId="0" borderId="21" xfId="0" applyNumberFormat="1" applyFont="1" applyFill="1" applyBorder="1" applyAlignment="1">
      <alignment horizontal="center" vertical="top" wrapText="1"/>
    </xf>
    <xf numFmtId="182" fontId="60" fillId="0" borderId="1" xfId="0" applyNumberFormat="1" applyFont="1" applyFill="1" applyBorder="1" applyAlignment="1">
      <alignment horizontal="center" vertical="center" shrinkToFit="1"/>
    </xf>
    <xf numFmtId="182" fontId="60" fillId="0" borderId="2" xfId="0" applyNumberFormat="1" applyFont="1" applyFill="1" applyBorder="1" applyAlignment="1">
      <alignment horizontal="center" vertical="center" shrinkToFit="1"/>
    </xf>
    <xf numFmtId="182" fontId="60" fillId="0" borderId="1" xfId="0" applyNumberFormat="1" applyFont="1" applyBorder="1" applyAlignment="1">
      <alignment horizontal="center" vertical="center" wrapText="1"/>
    </xf>
    <xf numFmtId="182" fontId="60" fillId="0" borderId="2" xfId="0" applyNumberFormat="1" applyFont="1" applyFill="1" applyBorder="1" applyAlignment="1">
      <alignment horizontal="center" vertical="top" wrapText="1"/>
    </xf>
    <xf numFmtId="182" fontId="60" fillId="0" borderId="21" xfId="0" applyNumberFormat="1" applyFont="1" applyFill="1" applyBorder="1" applyAlignment="1">
      <alignment horizontal="center" vertical="center" shrinkToFit="1"/>
    </xf>
    <xf numFmtId="182" fontId="60" fillId="26" borderId="1" xfId="0" applyNumberFormat="1" applyFont="1" applyFill="1" applyBorder="1" applyAlignment="1">
      <alignment horizontal="center" vertical="center" wrapText="1"/>
    </xf>
    <xf numFmtId="182" fontId="60" fillId="26" borderId="21" xfId="0" applyNumberFormat="1" applyFont="1" applyFill="1" applyBorder="1" applyAlignment="1">
      <alignment horizontal="center" vertical="top" wrapText="1"/>
    </xf>
    <xf numFmtId="182" fontId="60" fillId="26" borderId="2" xfId="0" applyNumberFormat="1" applyFont="1" applyFill="1" applyBorder="1" applyAlignment="1">
      <alignment horizontal="center" vertical="center" wrapText="1"/>
    </xf>
    <xf numFmtId="182" fontId="60" fillId="0" borderId="1" xfId="0" applyNumberFormat="1" applyFont="1" applyFill="1" applyBorder="1" applyAlignment="1">
      <alignment horizontal="center" vertical="top" wrapText="1"/>
    </xf>
    <xf numFmtId="182" fontId="60" fillId="0" borderId="1" xfId="0" applyNumberFormat="1" applyFont="1" applyFill="1" applyBorder="1" applyAlignment="1">
      <alignment horizontal="center" vertical="center" wrapText="1"/>
    </xf>
    <xf numFmtId="182" fontId="60" fillId="0" borderId="1" xfId="0" applyNumberFormat="1" applyFont="1" applyBorder="1" applyAlignment="1">
      <alignment horizontal="center" vertical="top" wrapText="1"/>
    </xf>
    <xf numFmtId="182" fontId="60" fillId="0" borderId="8" xfId="0" applyNumberFormat="1" applyFont="1" applyFill="1" applyBorder="1" applyAlignment="1">
      <alignment horizontal="center" vertical="top" wrapText="1"/>
    </xf>
    <xf numFmtId="182" fontId="60" fillId="0" borderId="22" xfId="0" applyNumberFormat="1" applyFont="1" applyBorder="1" applyAlignment="1">
      <alignment horizontal="center" vertical="top" wrapText="1"/>
    </xf>
    <xf numFmtId="0" fontId="64" fillId="0" borderId="1" xfId="0" applyFont="1" applyFill="1" applyBorder="1" applyAlignment="1">
      <alignment horizontal="center" vertical="top" wrapText="1"/>
    </xf>
    <xf numFmtId="0" fontId="58" fillId="0" borderId="2" xfId="0" applyNumberFormat="1" applyFont="1" applyFill="1" applyBorder="1" applyAlignment="1">
      <alignment horizontal="center" vertical="center" shrinkToFit="1"/>
    </xf>
    <xf numFmtId="0" fontId="59" fillId="0" borderId="1" xfId="0" applyNumberFormat="1" applyFont="1" applyFill="1" applyBorder="1" applyAlignment="1">
      <alignment horizontal="center" vertical="center" shrinkToFit="1"/>
    </xf>
    <xf numFmtId="182" fontId="59" fillId="0" borderId="1" xfId="0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0" fontId="65" fillId="0" borderId="1" xfId="0" applyFont="1" applyBorder="1">
      <alignment vertical="center"/>
    </xf>
    <xf numFmtId="0" fontId="65" fillId="0" borderId="0" xfId="0" applyFont="1">
      <alignment vertical="center"/>
    </xf>
    <xf numFmtId="0" fontId="0" fillId="0" borderId="0" xfId="0" applyBorder="1">
      <alignment vertical="center"/>
    </xf>
    <xf numFmtId="0" fontId="65" fillId="0" borderId="0" xfId="0" applyFont="1" applyBorder="1">
      <alignment vertical="center"/>
    </xf>
    <xf numFmtId="182" fontId="8" fillId="0" borderId="1" xfId="0" applyNumberFormat="1" applyFont="1" applyFill="1" applyBorder="1" applyAlignment="1">
      <alignment horizontal="center" vertical="center"/>
    </xf>
    <xf numFmtId="0" fontId="61" fillId="0" borderId="1" xfId="0" applyFont="1" applyBorder="1" applyAlignment="1">
      <alignment horizontal="center" vertical="center" shrinkToFit="1"/>
    </xf>
    <xf numFmtId="184" fontId="60" fillId="0" borderId="1" xfId="0" applyNumberFormat="1" applyFont="1" applyBorder="1" applyAlignment="1">
      <alignment horizontal="center" vertical="center" wrapText="1"/>
    </xf>
    <xf numFmtId="0" fontId="58" fillId="0" borderId="1" xfId="0" applyNumberFormat="1" applyFont="1" applyFill="1" applyBorder="1" applyAlignment="1">
      <alignment horizontal="center" vertical="center" shrinkToFit="1"/>
    </xf>
    <xf numFmtId="14" fontId="67" fillId="0" borderId="1" xfId="0" applyNumberFormat="1" applyFont="1" applyBorder="1" applyAlignment="1">
      <alignment horizontal="center" vertical="center" shrinkToFit="1"/>
    </xf>
    <xf numFmtId="14" fontId="67" fillId="0" borderId="1" xfId="0" applyNumberFormat="1" applyFont="1" applyFill="1" applyBorder="1" applyAlignment="1">
      <alignment horizontal="center" vertical="center" shrinkToFit="1"/>
    </xf>
    <xf numFmtId="0" fontId="68" fillId="0" borderId="3" xfId="0" applyFont="1" applyBorder="1" applyAlignment="1">
      <alignment horizontal="center" vertical="center" shrinkToFit="1"/>
    </xf>
    <xf numFmtId="182" fontId="66" fillId="0" borderId="21" xfId="0" applyNumberFormat="1" applyFont="1" applyFill="1" applyBorder="1" applyAlignment="1">
      <alignment horizontal="center" vertical="top" wrapText="1"/>
    </xf>
    <xf numFmtId="182" fontId="66" fillId="0" borderId="1" xfId="0" applyNumberFormat="1" applyFont="1" applyFill="1" applyBorder="1" applyAlignment="1">
      <alignment horizontal="center" vertical="center" shrinkToFit="1"/>
    </xf>
    <xf numFmtId="182" fontId="66" fillId="0" borderId="2" xfId="0" applyNumberFormat="1" applyFont="1" applyFill="1" applyBorder="1" applyAlignment="1">
      <alignment horizontal="center" vertical="center" shrinkToFit="1"/>
    </xf>
    <xf numFmtId="182" fontId="66" fillId="0" borderId="1" xfId="0" applyNumberFormat="1" applyFont="1" applyBorder="1" applyAlignment="1">
      <alignment horizontal="center" vertical="center" wrapText="1"/>
    </xf>
    <xf numFmtId="182" fontId="66" fillId="0" borderId="2" xfId="0" applyNumberFormat="1" applyFont="1" applyFill="1" applyBorder="1" applyAlignment="1">
      <alignment horizontal="center" vertical="top" wrapText="1"/>
    </xf>
    <xf numFmtId="184" fontId="66" fillId="0" borderId="21" xfId="0" applyNumberFormat="1" applyFont="1" applyBorder="1" applyAlignment="1">
      <alignment horizontal="center" vertical="center" wrapText="1"/>
    </xf>
    <xf numFmtId="182" fontId="66" fillId="0" borderId="21" xfId="0" applyNumberFormat="1" applyFont="1" applyFill="1" applyBorder="1" applyAlignment="1">
      <alignment horizontal="center" vertical="center" shrinkToFit="1"/>
    </xf>
    <xf numFmtId="182" fontId="66" fillId="26" borderId="1" xfId="0" applyNumberFormat="1" applyFont="1" applyFill="1" applyBorder="1" applyAlignment="1">
      <alignment horizontal="center" vertical="center" wrapText="1"/>
    </xf>
    <xf numFmtId="182" fontId="66" fillId="26" borderId="21" xfId="0" applyNumberFormat="1" applyFont="1" applyFill="1" applyBorder="1" applyAlignment="1">
      <alignment horizontal="center" vertical="top" wrapText="1"/>
    </xf>
    <xf numFmtId="182" fontId="66" fillId="26" borderId="2" xfId="0" applyNumberFormat="1" applyFont="1" applyFill="1" applyBorder="1" applyAlignment="1">
      <alignment horizontal="center" vertical="center" wrapText="1"/>
    </xf>
    <xf numFmtId="182" fontId="66" fillId="0" borderId="1" xfId="0" applyNumberFormat="1" applyFont="1" applyFill="1" applyBorder="1" applyAlignment="1">
      <alignment horizontal="center" vertical="top" wrapText="1"/>
    </xf>
    <xf numFmtId="182" fontId="66" fillId="0" borderId="1" xfId="0" applyNumberFormat="1" applyFont="1" applyFill="1" applyBorder="1" applyAlignment="1">
      <alignment horizontal="center" vertical="center" wrapText="1"/>
    </xf>
    <xf numFmtId="182" fontId="66" fillId="0" borderId="1" xfId="0" applyNumberFormat="1" applyFont="1" applyBorder="1" applyAlignment="1">
      <alignment horizontal="center" vertical="top" wrapText="1"/>
    </xf>
    <xf numFmtId="182" fontId="66" fillId="0" borderId="8" xfId="0" applyNumberFormat="1" applyFont="1" applyFill="1" applyBorder="1" applyAlignment="1">
      <alignment horizontal="center" vertical="top" wrapText="1"/>
    </xf>
    <xf numFmtId="182" fontId="66" fillId="0" borderId="22" xfId="0" applyNumberFormat="1" applyFont="1" applyBorder="1" applyAlignment="1">
      <alignment horizontal="center" vertical="top" wrapText="1"/>
    </xf>
    <xf numFmtId="0" fontId="69" fillId="0" borderId="1" xfId="0" applyFont="1" applyFill="1" applyBorder="1" applyAlignment="1">
      <alignment horizontal="center" vertical="top" wrapText="1"/>
    </xf>
    <xf numFmtId="0" fontId="70" fillId="0" borderId="2" xfId="0" applyNumberFormat="1" applyFont="1" applyFill="1" applyBorder="1" applyAlignment="1">
      <alignment horizontal="center" vertical="center" shrinkToFit="1"/>
    </xf>
    <xf numFmtId="0" fontId="71" fillId="0" borderId="1" xfId="0" applyNumberFormat="1" applyFont="1" applyFill="1" applyBorder="1" applyAlignment="1">
      <alignment horizontal="center" vertical="center" shrinkToFit="1"/>
    </xf>
    <xf numFmtId="182" fontId="71" fillId="0" borderId="1" xfId="0" applyNumberFormat="1" applyFont="1" applyFill="1" applyBorder="1" applyAlignment="1">
      <alignment horizontal="center" vertical="center"/>
    </xf>
    <xf numFmtId="0" fontId="71" fillId="0" borderId="1" xfId="0" applyFont="1" applyFill="1" applyBorder="1" applyAlignment="1">
      <alignment horizontal="center" vertical="center"/>
    </xf>
    <xf numFmtId="0" fontId="71" fillId="0" borderId="1" xfId="0" applyFont="1" applyBorder="1">
      <alignment vertical="center"/>
    </xf>
    <xf numFmtId="0" fontId="72" fillId="0" borderId="0" xfId="0" applyFont="1" applyBorder="1">
      <alignment vertical="center"/>
    </xf>
    <xf numFmtId="0" fontId="72" fillId="0" borderId="0" xfId="0" applyFont="1">
      <alignment vertical="center"/>
    </xf>
    <xf numFmtId="182" fontId="60" fillId="0" borderId="22" xfId="0" applyNumberFormat="1" applyFont="1" applyFill="1" applyBorder="1" applyAlignment="1">
      <alignment horizontal="center" vertical="center" wrapText="1"/>
    </xf>
    <xf numFmtId="182" fontId="60" fillId="0" borderId="5" xfId="0" applyNumberFormat="1" applyFont="1" applyFill="1" applyBorder="1" applyAlignment="1">
      <alignment horizontal="center" vertical="top" wrapText="1"/>
    </xf>
    <xf numFmtId="182" fontId="60" fillId="0" borderId="44" xfId="0" applyNumberFormat="1" applyFont="1" applyFill="1" applyBorder="1" applyAlignment="1">
      <alignment horizontal="center" vertical="top" wrapText="1"/>
    </xf>
    <xf numFmtId="182" fontId="60" fillId="0" borderId="22" xfId="0" applyNumberFormat="1" applyFont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shrinkToFit="1"/>
    </xf>
    <xf numFmtId="0" fontId="42" fillId="0" borderId="2" xfId="0" applyFont="1" applyFill="1" applyBorder="1" applyAlignment="1">
      <alignment horizontal="center" vertical="center" shrinkToFit="1"/>
    </xf>
    <xf numFmtId="182" fontId="60" fillId="0" borderId="3" xfId="0" applyNumberFormat="1" applyFont="1" applyFill="1" applyBorder="1" applyAlignment="1">
      <alignment horizontal="center" vertical="center" shrinkToFit="1"/>
    </xf>
    <xf numFmtId="184" fontId="60" fillId="0" borderId="3" xfId="0" applyNumberFormat="1" applyFont="1" applyBorder="1" applyAlignment="1">
      <alignment horizontal="center" vertical="center" wrapText="1"/>
    </xf>
    <xf numFmtId="182" fontId="60" fillId="0" borderId="2" xfId="0" applyNumberFormat="1" applyFont="1" applyBorder="1" applyAlignment="1">
      <alignment horizontal="center" vertical="center" wrapText="1"/>
    </xf>
    <xf numFmtId="0" fontId="64" fillId="0" borderId="2" xfId="0" applyFont="1" applyFill="1" applyBorder="1" applyAlignment="1">
      <alignment horizontal="center" vertical="top" wrapText="1"/>
    </xf>
    <xf numFmtId="0" fontId="4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82" fontId="66" fillId="0" borderId="22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 vertical="center" shrinkToFit="1"/>
    </xf>
    <xf numFmtId="177" fontId="56" fillId="26" borderId="30" xfId="24" applyNumberFormat="1" applyFont="1" applyFill="1" applyBorder="1" applyAlignment="1">
      <alignment horizontal="center" vertical="center" shrinkToFit="1"/>
    </xf>
    <xf numFmtId="183" fontId="56" fillId="26" borderId="38" xfId="24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73" fillId="0" borderId="0" xfId="0" applyFont="1">
      <alignment vertical="center"/>
    </xf>
    <xf numFmtId="49" fontId="52" fillId="26" borderId="2" xfId="0" applyNumberFormat="1" applyFont="1" applyFill="1" applyBorder="1" applyAlignment="1">
      <alignment horizontal="center" vertical="center" shrinkToFit="1"/>
    </xf>
    <xf numFmtId="177" fontId="56" fillId="26" borderId="45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74" fillId="0" borderId="1" xfId="0" applyFont="1" applyFill="1" applyBorder="1" applyAlignment="1">
      <alignment horizontal="left" vertical="center" shrinkToFit="1"/>
    </xf>
    <xf numFmtId="0" fontId="74" fillId="0" borderId="1" xfId="0" applyFont="1" applyFill="1" applyBorder="1" applyAlignment="1">
      <alignment horizontal="center" vertical="center" shrinkToFit="1"/>
    </xf>
    <xf numFmtId="0" fontId="74" fillId="0" borderId="1" xfId="0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shrinkToFit="1"/>
    </xf>
    <xf numFmtId="0" fontId="75" fillId="0" borderId="0" xfId="0" applyFont="1">
      <alignment vertical="center"/>
    </xf>
    <xf numFmtId="0" fontId="76" fillId="0" borderId="0" xfId="0" applyFont="1">
      <alignment vertical="center"/>
    </xf>
    <xf numFmtId="0" fontId="74" fillId="0" borderId="0" xfId="0" applyFont="1">
      <alignment vertical="center"/>
    </xf>
    <xf numFmtId="0" fontId="77" fillId="0" borderId="0" xfId="0" applyFont="1">
      <alignment vertical="center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2" xfId="0" applyFont="1" applyFill="1" applyBorder="1" applyAlignment="1">
      <alignment horizontal="center" vertical="center" shrinkToFit="1"/>
    </xf>
    <xf numFmtId="0" fontId="47" fillId="0" borderId="2" xfId="24" applyFont="1" applyFill="1" applyBorder="1" applyAlignment="1">
      <alignment horizontal="center" vertical="center" shrinkToFit="1"/>
    </xf>
    <xf numFmtId="183" fontId="56" fillId="26" borderId="30" xfId="24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74" fillId="0" borderId="2" xfId="0" applyFont="1" applyFill="1" applyBorder="1" applyAlignment="1">
      <alignment horizontal="left" vertical="center" shrinkToFit="1"/>
    </xf>
    <xf numFmtId="0" fontId="74" fillId="0" borderId="2" xfId="0" applyFont="1" applyFill="1" applyBorder="1" applyAlignment="1">
      <alignment horizontal="center" vertical="center" shrinkToFit="1"/>
    </xf>
    <xf numFmtId="0" fontId="74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82" fontId="60" fillId="0" borderId="10" xfId="0" applyNumberFormat="1" applyFont="1" applyFill="1" applyBorder="1" applyAlignment="1">
      <alignment horizontal="center" vertical="center" wrapText="1"/>
    </xf>
    <xf numFmtId="182" fontId="60" fillId="0" borderId="2" xfId="0" applyNumberFormat="1" applyFont="1" applyBorder="1" applyAlignment="1">
      <alignment horizontal="center" vertical="top" wrapText="1"/>
    </xf>
    <xf numFmtId="184" fontId="60" fillId="0" borderId="1" xfId="0" applyNumberFormat="1" applyFont="1" applyFill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center" vertical="center" shrinkToFit="1"/>
    </xf>
    <xf numFmtId="0" fontId="82" fillId="0" borderId="0" xfId="0" applyFont="1">
      <alignment vertical="center"/>
    </xf>
    <xf numFmtId="0" fontId="83" fillId="0" borderId="0" xfId="0" applyFont="1">
      <alignment vertical="center"/>
    </xf>
    <xf numFmtId="0" fontId="84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182" fontId="60" fillId="0" borderId="2" xfId="0" applyNumberFormat="1" applyFont="1" applyFill="1" applyBorder="1" applyAlignment="1">
      <alignment horizontal="center" vertical="center" wrapText="1"/>
    </xf>
    <xf numFmtId="184" fontId="60" fillId="0" borderId="2" xfId="0" applyNumberFormat="1" applyFont="1" applyBorder="1" applyAlignment="1">
      <alignment horizontal="center" vertical="center" wrapText="1"/>
    </xf>
    <xf numFmtId="0" fontId="79" fillId="0" borderId="1" xfId="0" applyFont="1" applyFill="1" applyBorder="1" applyAlignment="1">
      <alignment horizontal="left" vertical="center" shrinkToFit="1"/>
    </xf>
    <xf numFmtId="0" fontId="7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8" fillId="0" borderId="1" xfId="0" applyFont="1" applyFill="1" applyBorder="1" applyAlignment="1">
      <alignment horizontal="center" vertical="center"/>
    </xf>
    <xf numFmtId="0" fontId="87" fillId="0" borderId="0" xfId="0" applyFont="1">
      <alignment vertical="center"/>
    </xf>
    <xf numFmtId="0" fontId="8" fillId="0" borderId="2" xfId="0" applyFont="1" applyFill="1" applyBorder="1" applyAlignment="1">
      <alignment horizontal="center" vertical="center"/>
    </xf>
    <xf numFmtId="49" fontId="52" fillId="26" borderId="33" xfId="24" applyNumberFormat="1" applyFont="1" applyFill="1" applyBorder="1" applyAlignment="1">
      <alignment horizontal="center" vertical="center" shrinkToFit="1"/>
    </xf>
    <xf numFmtId="49" fontId="52" fillId="26" borderId="41" xfId="24" applyNumberFormat="1" applyFont="1" applyFill="1" applyBorder="1" applyAlignment="1">
      <alignment horizontal="center" vertical="center" shrinkToFit="1"/>
    </xf>
    <xf numFmtId="0" fontId="88" fillId="0" borderId="1" xfId="0" applyFont="1" applyFill="1" applyBorder="1" applyAlignment="1">
      <alignment horizontal="center" vertical="center" shrinkToFit="1"/>
    </xf>
    <xf numFmtId="0" fontId="35" fillId="0" borderId="0" xfId="0" applyFont="1" applyBorder="1" applyAlignment="1">
      <alignment vertical="center"/>
    </xf>
    <xf numFmtId="0" fontId="8" fillId="0" borderId="2" xfId="0" applyFont="1" applyFill="1" applyBorder="1" applyAlignment="1">
      <alignment horizontal="left" vertical="center" shrinkToFit="1"/>
    </xf>
    <xf numFmtId="176" fontId="89" fillId="26" borderId="42" xfId="24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 applyProtection="1">
      <alignment horizontal="left" vertical="center"/>
      <protection hidden="1"/>
    </xf>
    <xf numFmtId="14" fontId="60" fillId="0" borderId="1" xfId="0" applyNumberFormat="1" applyFont="1" applyBorder="1" applyAlignment="1">
      <alignment horizontal="center" vertical="center" shrinkToFit="1"/>
    </xf>
    <xf numFmtId="14" fontId="60" fillId="0" borderId="1" xfId="0" applyNumberFormat="1" applyFont="1" applyFill="1" applyBorder="1" applyAlignment="1">
      <alignment horizontal="center" vertical="center" shrinkToFit="1"/>
    </xf>
    <xf numFmtId="14" fontId="62" fillId="0" borderId="1" xfId="0" applyNumberFormat="1" applyFont="1" applyBorder="1" applyAlignment="1">
      <alignment horizontal="center" vertical="center" shrinkToFit="1"/>
    </xf>
    <xf numFmtId="14" fontId="62" fillId="0" borderId="1" xfId="0" applyNumberFormat="1" applyFont="1" applyFill="1" applyBorder="1" applyAlignment="1">
      <alignment horizontal="center" vertical="center" shrinkToFit="1"/>
    </xf>
    <xf numFmtId="0" fontId="8" fillId="0" borderId="21" xfId="0" applyFont="1" applyFill="1" applyBorder="1" applyAlignment="1">
      <alignment horizontal="center" vertical="top" wrapText="1"/>
    </xf>
    <xf numFmtId="0" fontId="0" fillId="0" borderId="2" xfId="0" applyBorder="1">
      <alignment vertical="center"/>
    </xf>
    <xf numFmtId="0" fontId="90" fillId="0" borderId="2" xfId="0" applyFont="1" applyBorder="1">
      <alignment vertical="center"/>
    </xf>
    <xf numFmtId="182" fontId="91" fillId="0" borderId="1" xfId="0" applyNumberFormat="1" applyFont="1" applyBorder="1" applyAlignment="1">
      <alignment horizontal="center" vertical="center" wrapText="1"/>
    </xf>
    <xf numFmtId="184" fontId="91" fillId="0" borderId="1" xfId="0" applyNumberFormat="1" applyFont="1" applyBorder="1" applyAlignment="1">
      <alignment horizontal="center" vertical="center" wrapText="1"/>
    </xf>
    <xf numFmtId="182" fontId="62" fillId="0" borderId="1" xfId="0" applyNumberFormat="1" applyFont="1" applyBorder="1" applyAlignment="1">
      <alignment horizontal="center" vertical="center" wrapText="1"/>
    </xf>
    <xf numFmtId="184" fontId="62" fillId="0" borderId="1" xfId="0" applyNumberFormat="1" applyFont="1" applyBorder="1" applyAlignment="1">
      <alignment horizontal="center" vertical="center" wrapText="1"/>
    </xf>
    <xf numFmtId="182" fontId="62" fillId="0" borderId="2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0" fontId="62" fillId="0" borderId="0" xfId="0" applyFont="1" applyFill="1">
      <alignment vertical="center"/>
    </xf>
    <xf numFmtId="0" fontId="61" fillId="0" borderId="3" xfId="0" applyFont="1" applyFill="1" applyBorder="1" applyAlignment="1">
      <alignment horizontal="center" vertical="center" shrinkToFit="1"/>
    </xf>
    <xf numFmtId="0" fontId="61" fillId="0" borderId="1" xfId="0" applyFont="1" applyFill="1" applyBorder="1" applyAlignment="1">
      <alignment horizontal="center" vertical="center" shrinkToFit="1"/>
    </xf>
    <xf numFmtId="182" fontId="60" fillId="0" borderId="22" xfId="0" applyNumberFormat="1" applyFont="1" applyFill="1" applyBorder="1" applyAlignment="1">
      <alignment horizontal="center" vertical="top" wrapText="1"/>
    </xf>
    <xf numFmtId="0" fontId="65" fillId="0" borderId="1" xfId="0" applyFont="1" applyFill="1" applyBorder="1">
      <alignment vertical="center"/>
    </xf>
    <xf numFmtId="0" fontId="65" fillId="0" borderId="0" xfId="0" applyFont="1" applyFill="1" applyBorder="1">
      <alignment vertical="center"/>
    </xf>
    <xf numFmtId="0" fontId="65" fillId="0" borderId="0" xfId="0" applyFont="1" applyFill="1">
      <alignment vertical="center"/>
    </xf>
    <xf numFmtId="0" fontId="8" fillId="0" borderId="2" xfId="0" applyFont="1" applyFill="1" applyBorder="1" applyAlignment="1">
      <alignment horizontal="left" wrapText="1"/>
    </xf>
    <xf numFmtId="0" fontId="86" fillId="0" borderId="1" xfId="0" applyFont="1" applyFill="1" applyBorder="1" applyAlignment="1">
      <alignment horizontal="center" vertical="center" shrinkToFit="1"/>
    </xf>
    <xf numFmtId="0" fontId="93" fillId="0" borderId="0" xfId="0" applyFont="1">
      <alignment vertical="center"/>
    </xf>
    <xf numFmtId="0" fontId="94" fillId="0" borderId="0" xfId="0" applyFont="1" applyAlignment="1">
      <alignment vertical="center" wrapText="1"/>
    </xf>
    <xf numFmtId="0" fontId="94" fillId="0" borderId="0" xfId="0" applyFont="1">
      <alignment vertical="center"/>
    </xf>
    <xf numFmtId="0" fontId="95" fillId="0" borderId="0" xfId="0" applyFont="1">
      <alignment vertical="center"/>
    </xf>
    <xf numFmtId="0" fontId="96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52" fillId="0" borderId="31" xfId="0" applyNumberFormat="1" applyFont="1" applyFill="1" applyBorder="1" applyAlignment="1">
      <alignment horizontal="center" vertical="center" shrinkToFit="1"/>
    </xf>
    <xf numFmtId="49" fontId="52" fillId="26" borderId="46" xfId="0" applyNumberFormat="1" applyFont="1" applyFill="1" applyBorder="1" applyAlignment="1">
      <alignment horizontal="center" vertical="center" shrinkToFit="1"/>
    </xf>
    <xf numFmtId="49" fontId="52" fillId="26" borderId="31" xfId="24" applyNumberFormat="1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/>
    </xf>
    <xf numFmtId="0" fontId="18" fillId="0" borderId="1" xfId="24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wrapText="1"/>
    </xf>
    <xf numFmtId="0" fontId="74" fillId="0" borderId="3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97" fillId="0" borderId="1" xfId="0" applyFont="1" applyBorder="1" applyAlignment="1">
      <alignment horizontal="left" vertical="top" wrapText="1"/>
    </xf>
    <xf numFmtId="176" fontId="97" fillId="0" borderId="1" xfId="0" applyNumberFormat="1" applyFont="1" applyBorder="1" applyAlignment="1">
      <alignment horizontal="center" vertical="center" shrinkToFit="1"/>
    </xf>
    <xf numFmtId="0" fontId="97" fillId="0" borderId="1" xfId="0" applyFont="1" applyBorder="1" applyAlignment="1">
      <alignment horizontal="center" vertical="top" wrapText="1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>
      <alignment vertical="center"/>
    </xf>
    <xf numFmtId="0" fontId="97" fillId="0" borderId="1" xfId="1" applyFont="1" applyFill="1" applyBorder="1" applyAlignment="1">
      <alignment horizontal="center" vertical="center" shrinkToFit="1"/>
    </xf>
    <xf numFmtId="0" fontId="97" fillId="0" borderId="1" xfId="0" applyFont="1" applyFill="1" applyBorder="1" applyAlignment="1">
      <alignment horizontal="center" vertical="center" shrinkToFit="1"/>
    </xf>
    <xf numFmtId="0" fontId="97" fillId="0" borderId="1" xfId="0" applyFont="1" applyFill="1" applyBorder="1" applyAlignment="1">
      <alignment horizontal="left" vertical="top" wrapText="1"/>
    </xf>
    <xf numFmtId="0" fontId="97" fillId="0" borderId="1" xfId="0" applyFont="1" applyFill="1" applyBorder="1" applyAlignment="1">
      <alignment horizontal="center" vertical="top" wrapText="1"/>
    </xf>
    <xf numFmtId="0" fontId="97" fillId="0" borderId="1" xfId="0" applyFont="1" applyFill="1" applyBorder="1" applyAlignment="1">
      <alignment horizontal="left" vertical="center" shrinkToFit="1"/>
    </xf>
    <xf numFmtId="179" fontId="97" fillId="0" borderId="1" xfId="0" applyNumberFormat="1" applyFont="1" applyFill="1" applyBorder="1" applyAlignment="1" applyProtection="1">
      <alignment horizontal="left" shrinkToFit="1"/>
      <protection hidden="1"/>
    </xf>
    <xf numFmtId="0" fontId="97" fillId="0" borderId="1" xfId="0" applyFont="1" applyFill="1" applyBorder="1" applyAlignment="1">
      <alignment horizontal="center"/>
    </xf>
    <xf numFmtId="0" fontId="97" fillId="0" borderId="1" xfId="0" applyFont="1" applyFill="1" applyBorder="1" applyAlignment="1">
      <alignment horizontal="center" vertical="center"/>
    </xf>
    <xf numFmtId="0" fontId="97" fillId="0" borderId="1" xfId="0" applyFont="1" applyFill="1" applyBorder="1" applyAlignment="1">
      <alignment horizontal="left"/>
    </xf>
    <xf numFmtId="0" fontId="8" fillId="0" borderId="2" xfId="0" applyNumberFormat="1" applyFont="1" applyFill="1" applyBorder="1" applyAlignment="1">
      <alignment horizontal="center" vertical="center" shrinkToFit="1"/>
    </xf>
    <xf numFmtId="0" fontId="90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4" fillId="0" borderId="3" xfId="0" applyFont="1" applyFill="1" applyBorder="1" applyAlignment="1">
      <alignment horizontal="center" vertical="center" shrinkToFit="1"/>
    </xf>
    <xf numFmtId="0" fontId="74" fillId="0" borderId="3" xfId="0" applyFont="1" applyFill="1" applyBorder="1" applyAlignment="1">
      <alignment horizontal="center" vertical="center"/>
    </xf>
    <xf numFmtId="176" fontId="8" fillId="0" borderId="29" xfId="0" applyNumberFormat="1" applyFont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left" vertical="center" wrapText="1"/>
    </xf>
    <xf numFmtId="0" fontId="35" fillId="0" borderId="1" xfId="0" applyFont="1" applyBorder="1" applyAlignment="1">
      <alignment vertical="center" shrinkToFit="1"/>
    </xf>
    <xf numFmtId="179" fontId="8" fillId="0" borderId="1" xfId="0" applyNumberFormat="1" applyFont="1" applyFill="1" applyBorder="1" applyAlignment="1" applyProtection="1">
      <alignment horizontal="left" vertical="center"/>
      <protection hidden="1"/>
    </xf>
    <xf numFmtId="179" fontId="8" fillId="0" borderId="1" xfId="0" applyNumberFormat="1" applyFont="1" applyFill="1" applyBorder="1" applyAlignment="1" applyProtection="1">
      <alignment horizontal="left" vertical="center" shrinkToFit="1"/>
      <protection hidden="1"/>
    </xf>
    <xf numFmtId="0" fontId="8" fillId="26" borderId="1" xfId="0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shrinkToFit="1"/>
    </xf>
    <xf numFmtId="0" fontId="8" fillId="0" borderId="1" xfId="1" applyFont="1" applyFill="1" applyBorder="1" applyAlignment="1">
      <alignment horizontal="left" vertical="center" shrinkToFit="1"/>
    </xf>
    <xf numFmtId="0" fontId="8" fillId="0" borderId="1" xfId="0" applyFont="1" applyBorder="1" applyAlignment="1">
      <alignment vertical="center" shrinkToFit="1"/>
    </xf>
    <xf numFmtId="0" fontId="8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182" fontId="62" fillId="0" borderId="5" xfId="0" applyNumberFormat="1" applyFont="1" applyFill="1" applyBorder="1" applyAlignment="1">
      <alignment horizontal="center" vertical="top" wrapText="1"/>
    </xf>
    <xf numFmtId="182" fontId="62" fillId="0" borderId="22" xfId="0" applyNumberFormat="1" applyFont="1" applyBorder="1" applyAlignment="1">
      <alignment horizontal="center" vertical="center" wrapText="1"/>
    </xf>
    <xf numFmtId="181" fontId="8" fillId="0" borderId="3" xfId="3" applyNumberFormat="1" applyFont="1" applyFill="1" applyBorder="1" applyAlignment="1">
      <alignment horizontal="center" vertical="center" shrinkToFit="1"/>
    </xf>
    <xf numFmtId="176" fontId="8" fillId="0" borderId="34" xfId="0" applyNumberFormat="1" applyFont="1" applyBorder="1" applyAlignment="1">
      <alignment horizontal="center" vertical="center" shrinkToFit="1"/>
    </xf>
    <xf numFmtId="181" fontId="97" fillId="0" borderId="1" xfId="3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182" fontId="62" fillId="0" borderId="1" xfId="0" applyNumberFormat="1" applyFont="1" applyFill="1" applyBorder="1" applyAlignment="1">
      <alignment horizontal="center" vertical="center" wrapText="1"/>
    </xf>
    <xf numFmtId="182" fontId="60" fillId="0" borderId="21" xfId="0" applyNumberFormat="1" applyFont="1" applyFill="1" applyBorder="1" applyAlignment="1">
      <alignment horizontal="center" vertical="center" wrapText="1"/>
    </xf>
    <xf numFmtId="182" fontId="60" fillId="0" borderId="8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shrinkToFit="1"/>
    </xf>
    <xf numFmtId="0" fontId="12" fillId="0" borderId="1" xfId="0" applyFont="1" applyBorder="1" applyAlignment="1">
      <alignment vertical="center" shrinkToFit="1"/>
    </xf>
    <xf numFmtId="0" fontId="8" fillId="0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shrinkToFit="1"/>
    </xf>
    <xf numFmtId="0" fontId="17" fillId="0" borderId="1" xfId="0" applyFont="1" applyFill="1" applyBorder="1" applyAlignment="1">
      <alignment vertical="center" shrinkToFit="1"/>
    </xf>
    <xf numFmtId="0" fontId="101" fillId="0" borderId="1" xfId="0" applyFont="1" applyFill="1" applyBorder="1" applyAlignment="1">
      <alignment vertical="center" shrinkToFit="1"/>
    </xf>
    <xf numFmtId="0" fontId="102" fillId="0" borderId="0" xfId="0" applyFont="1">
      <alignment vertical="center"/>
    </xf>
    <xf numFmtId="0" fontId="10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5" fillId="0" borderId="34" xfId="0" applyFont="1" applyFill="1" applyBorder="1" applyAlignment="1">
      <alignment horizontal="center" vertical="center" shrinkToFit="1"/>
    </xf>
    <xf numFmtId="49" fontId="52" fillId="26" borderId="35" xfId="0" applyNumberFormat="1" applyFont="1" applyFill="1" applyBorder="1" applyAlignment="1">
      <alignment horizontal="center" vertical="center" shrinkToFit="1"/>
    </xf>
    <xf numFmtId="49" fontId="52" fillId="26" borderId="26" xfId="0" applyNumberFormat="1" applyFont="1" applyFill="1" applyBorder="1" applyAlignment="1">
      <alignment horizontal="center" vertical="center" shrinkToFit="1"/>
    </xf>
    <xf numFmtId="178" fontId="8" fillId="0" borderId="1" xfId="0" applyNumberFormat="1" applyFont="1" applyFill="1" applyBorder="1" applyAlignment="1" applyProtection="1">
      <alignment horizontal="left" vertical="center"/>
      <protection hidden="1"/>
    </xf>
    <xf numFmtId="178" fontId="8" fillId="0" borderId="1" xfId="0" applyNumberFormat="1" applyFont="1" applyFill="1" applyBorder="1" applyAlignment="1" applyProtection="1">
      <alignment horizontal="center" vertical="center"/>
      <protection hidden="1"/>
    </xf>
    <xf numFmtId="179" fontId="8" fillId="0" borderId="1" xfId="0" applyNumberFormat="1" applyFont="1" applyFill="1" applyBorder="1" applyAlignment="1" applyProtection="1">
      <alignment vertical="center"/>
      <protection hidden="1"/>
    </xf>
    <xf numFmtId="0" fontId="97" fillId="0" borderId="1" xfId="0" applyFont="1" applyFill="1" applyBorder="1" applyAlignment="1">
      <alignment horizontal="left" vertical="center"/>
    </xf>
    <xf numFmtId="0" fontId="97" fillId="0" borderId="21" xfId="0" applyFont="1" applyFill="1" applyBorder="1" applyAlignment="1">
      <alignment horizontal="center" vertical="center"/>
    </xf>
    <xf numFmtId="0" fontId="97" fillId="0" borderId="3" xfId="0" applyFont="1" applyFill="1" applyBorder="1" applyAlignment="1">
      <alignment horizontal="left" vertical="center" shrinkToFit="1"/>
    </xf>
    <xf numFmtId="0" fontId="97" fillId="0" borderId="3" xfId="0" applyFont="1" applyFill="1" applyBorder="1" applyAlignment="1">
      <alignment horizontal="center" vertical="center"/>
    </xf>
    <xf numFmtId="0" fontId="97" fillId="0" borderId="1" xfId="0" applyFont="1" applyBorder="1" applyAlignment="1">
      <alignment horizontal="left" vertical="center" wrapText="1"/>
    </xf>
    <xf numFmtId="0" fontId="97" fillId="0" borderId="1" xfId="0" applyNumberFormat="1" applyFont="1" applyFill="1" applyBorder="1" applyAlignment="1">
      <alignment horizontal="center" vertical="center" shrinkToFit="1"/>
    </xf>
    <xf numFmtId="0" fontId="98" fillId="0" borderId="1" xfId="0" applyFont="1" applyFill="1" applyBorder="1" applyAlignment="1">
      <alignment horizontal="center" vertical="center"/>
    </xf>
    <xf numFmtId="0" fontId="97" fillId="0" borderId="2" xfId="0" applyFont="1" applyFill="1" applyBorder="1" applyAlignment="1">
      <alignment horizontal="left" vertical="center" shrinkToFit="1"/>
    </xf>
    <xf numFmtId="0" fontId="97" fillId="0" borderId="2" xfId="0" applyFont="1" applyFill="1" applyBorder="1" applyAlignment="1">
      <alignment horizontal="center" vertical="center" shrinkToFit="1"/>
    </xf>
    <xf numFmtId="0" fontId="9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82" fontId="66" fillId="0" borderId="21" xfId="0" applyNumberFormat="1" applyFont="1" applyFill="1" applyBorder="1" applyAlignment="1">
      <alignment horizontal="center" vertical="center" wrapText="1"/>
    </xf>
    <xf numFmtId="0" fontId="75" fillId="0" borderId="0" xfId="0" applyFont="1" applyAlignment="1">
      <alignment vertical="center"/>
    </xf>
    <xf numFmtId="0" fontId="87" fillId="0" borderId="0" xfId="0" applyFont="1" applyAlignment="1">
      <alignment vertical="center"/>
    </xf>
    <xf numFmtId="0" fontId="97" fillId="0" borderId="1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vertical="center"/>
    </xf>
    <xf numFmtId="0" fontId="104" fillId="0" borderId="0" xfId="0" applyFont="1" applyAlignment="1">
      <alignment vertical="center"/>
    </xf>
    <xf numFmtId="0" fontId="85" fillId="0" borderId="0" xfId="0" applyFont="1" applyAlignment="1">
      <alignment vertical="center"/>
    </xf>
    <xf numFmtId="0" fontId="8" fillId="27" borderId="1" xfId="0" applyFont="1" applyFill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vertical="center"/>
    </xf>
    <xf numFmtId="0" fontId="107" fillId="0" borderId="1" xfId="0" applyFont="1" applyBorder="1">
      <alignment vertical="center"/>
    </xf>
    <xf numFmtId="0" fontId="8" fillId="27" borderId="1" xfId="0" applyFont="1" applyFill="1" applyBorder="1" applyAlignment="1">
      <alignment horizontal="left" vertical="top" wrapText="1"/>
    </xf>
    <xf numFmtId="182" fontId="108" fillId="0" borderId="21" xfId="0" applyNumberFormat="1" applyFont="1" applyFill="1" applyBorder="1" applyAlignment="1">
      <alignment horizontal="center" vertical="top" wrapText="1"/>
    </xf>
    <xf numFmtId="182" fontId="108" fillId="0" borderId="1" xfId="0" applyNumberFormat="1" applyFont="1" applyFill="1" applyBorder="1" applyAlignment="1">
      <alignment horizontal="center" vertical="center" shrinkToFit="1"/>
    </xf>
    <xf numFmtId="182" fontId="108" fillId="0" borderId="1" xfId="0" applyNumberFormat="1" applyFont="1" applyFill="1" applyBorder="1" applyAlignment="1">
      <alignment horizontal="center" vertical="center" wrapText="1"/>
    </xf>
    <xf numFmtId="182" fontId="109" fillId="0" borderId="1" xfId="0" applyNumberFormat="1" applyFont="1" applyFill="1" applyBorder="1" applyAlignment="1">
      <alignment horizontal="center" vertical="center" shrinkToFit="1"/>
    </xf>
    <xf numFmtId="182" fontId="108" fillId="0" borderId="2" xfId="0" applyNumberFormat="1" applyFont="1" applyFill="1" applyBorder="1" applyAlignment="1">
      <alignment horizontal="center" vertical="center" shrinkToFit="1"/>
    </xf>
    <xf numFmtId="0" fontId="97" fillId="0" borderId="1" xfId="0" applyFont="1" applyFill="1" applyBorder="1" applyAlignment="1">
      <alignment vertical="center"/>
    </xf>
    <xf numFmtId="0" fontId="110" fillId="0" borderId="1" xfId="0" applyFont="1" applyFill="1" applyBorder="1" applyAlignment="1">
      <alignment horizontal="center" vertical="top" wrapText="1"/>
    </xf>
    <xf numFmtId="182" fontId="109" fillId="0" borderId="21" xfId="0" applyNumberFormat="1" applyFont="1" applyFill="1" applyBorder="1" applyAlignment="1">
      <alignment horizontal="center" vertical="top" wrapText="1"/>
    </xf>
    <xf numFmtId="182" fontId="109" fillId="0" borderId="1" xfId="0" applyNumberFormat="1" applyFont="1" applyFill="1" applyBorder="1" applyAlignment="1">
      <alignment horizontal="center" vertical="center" wrapText="1"/>
    </xf>
    <xf numFmtId="182" fontId="109" fillId="0" borderId="2" xfId="0" applyNumberFormat="1" applyFont="1" applyFill="1" applyBorder="1" applyAlignment="1">
      <alignment horizontal="center" vertical="center" shrinkToFit="1"/>
    </xf>
    <xf numFmtId="184" fontId="109" fillId="0" borderId="1" xfId="0" applyNumberFormat="1" applyFont="1" applyFill="1" applyBorder="1" applyAlignment="1">
      <alignment horizontal="center" vertical="center" wrapText="1"/>
    </xf>
    <xf numFmtId="182" fontId="108" fillId="0" borderId="1" xfId="0" applyNumberFormat="1" applyFont="1" applyBorder="1" applyAlignment="1">
      <alignment horizontal="center" vertical="center" wrapText="1"/>
    </xf>
    <xf numFmtId="182" fontId="111" fillId="0" borderId="1" xfId="0" applyNumberFormat="1" applyFont="1" applyBorder="1" applyAlignment="1">
      <alignment horizontal="center" vertical="center" wrapText="1"/>
    </xf>
    <xf numFmtId="182" fontId="109" fillId="0" borderId="1" xfId="0" applyNumberFormat="1" applyFont="1" applyBorder="1" applyAlignment="1">
      <alignment horizontal="center" vertical="center" wrapText="1"/>
    </xf>
    <xf numFmtId="184" fontId="108" fillId="0" borderId="21" xfId="0" applyNumberFormat="1" applyFont="1" applyBorder="1" applyAlignment="1">
      <alignment horizontal="center" vertical="center" wrapText="1"/>
    </xf>
    <xf numFmtId="0" fontId="110" fillId="0" borderId="1" xfId="4" applyFont="1" applyFill="1" applyBorder="1" applyAlignment="1">
      <alignment horizontal="left" vertical="center" shrinkToFit="1"/>
    </xf>
    <xf numFmtId="49" fontId="97" fillId="0" borderId="1" xfId="0" applyNumberFormat="1" applyFont="1" applyFill="1" applyBorder="1" applyAlignment="1">
      <alignment vertical="center" shrinkToFit="1"/>
    </xf>
    <xf numFmtId="182" fontId="108" fillId="0" borderId="2" xfId="0" applyNumberFormat="1" applyFont="1" applyFill="1" applyBorder="1" applyAlignment="1">
      <alignment horizontal="center" vertical="top" wrapText="1"/>
    </xf>
    <xf numFmtId="182" fontId="109" fillId="0" borderId="2" xfId="0" applyNumberFormat="1" applyFont="1" applyFill="1" applyBorder="1" applyAlignment="1">
      <alignment horizontal="center" vertical="top" wrapText="1"/>
    </xf>
    <xf numFmtId="0" fontId="110" fillId="0" borderId="1" xfId="0" applyFont="1" applyFill="1" applyBorder="1" applyAlignment="1">
      <alignment horizontal="left" vertical="top" wrapText="1"/>
    </xf>
    <xf numFmtId="0" fontId="110" fillId="0" borderId="1" xfId="0" applyFont="1" applyFill="1" applyBorder="1" applyAlignment="1">
      <alignment horizontal="center" vertical="center"/>
    </xf>
    <xf numFmtId="184" fontId="109" fillId="0" borderId="21" xfId="0" applyNumberFormat="1" applyFont="1" applyBorder="1" applyAlignment="1">
      <alignment horizontal="center" vertical="center" wrapText="1"/>
    </xf>
    <xf numFmtId="0" fontId="97" fillId="0" borderId="1" xfId="4" applyFont="1" applyFill="1" applyBorder="1" applyAlignment="1">
      <alignment horizontal="left" vertical="center" shrinkToFit="1"/>
    </xf>
    <xf numFmtId="0" fontId="97" fillId="0" borderId="1" xfId="0" applyFont="1" applyFill="1" applyBorder="1" applyAlignment="1">
      <alignment horizontal="left" wrapText="1"/>
    </xf>
    <xf numFmtId="0" fontId="97" fillId="0" borderId="1" xfId="0" applyFont="1" applyBorder="1" applyAlignment="1">
      <alignment horizontal="center" vertical="center"/>
    </xf>
    <xf numFmtId="0" fontId="97" fillId="0" borderId="1" xfId="3" applyFont="1" applyFill="1" applyBorder="1" applyAlignment="1">
      <alignment horizontal="left" vertical="center" shrinkToFit="1"/>
    </xf>
    <xf numFmtId="0" fontId="97" fillId="0" borderId="1" xfId="3" applyFont="1" applyFill="1" applyBorder="1" applyAlignment="1">
      <alignment horizontal="center" vertical="center"/>
    </xf>
    <xf numFmtId="182" fontId="108" fillId="0" borderId="21" xfId="0" applyNumberFormat="1" applyFont="1" applyFill="1" applyBorder="1" applyAlignment="1">
      <alignment horizontal="center" vertical="center" shrinkToFit="1"/>
    </xf>
    <xf numFmtId="182" fontId="109" fillId="0" borderId="21" xfId="0" applyNumberFormat="1" applyFont="1" applyFill="1" applyBorder="1" applyAlignment="1">
      <alignment horizontal="center" vertical="center" shrinkToFit="1"/>
    </xf>
    <xf numFmtId="0" fontId="97" fillId="0" borderId="1" xfId="4" applyFont="1" applyFill="1" applyBorder="1" applyAlignment="1">
      <alignment horizontal="center" vertical="center"/>
    </xf>
    <xf numFmtId="182" fontId="108" fillId="26" borderId="1" xfId="0" applyNumberFormat="1" applyFont="1" applyFill="1" applyBorder="1" applyAlignment="1">
      <alignment horizontal="center" vertical="center" wrapText="1"/>
    </xf>
    <xf numFmtId="0" fontId="110" fillId="0" borderId="1" xfId="0" applyFont="1" applyFill="1" applyBorder="1" applyAlignment="1">
      <alignment horizontal="center" vertical="center" shrinkToFit="1"/>
    </xf>
    <xf numFmtId="182" fontId="109" fillId="26" borderId="1" xfId="0" applyNumberFormat="1" applyFont="1" applyFill="1" applyBorder="1" applyAlignment="1">
      <alignment horizontal="center" vertical="center" wrapText="1"/>
    </xf>
    <xf numFmtId="0" fontId="97" fillId="0" borderId="1" xfId="0" applyFont="1" applyBorder="1" applyAlignment="1">
      <alignment horizontal="center" vertical="center" wrapText="1"/>
    </xf>
    <xf numFmtId="182" fontId="108" fillId="26" borderId="21" xfId="0" applyNumberFormat="1" applyFont="1" applyFill="1" applyBorder="1" applyAlignment="1">
      <alignment horizontal="center" vertical="top" wrapText="1"/>
    </xf>
    <xf numFmtId="182" fontId="111" fillId="0" borderId="1" xfId="0" applyNumberFormat="1" applyFont="1" applyFill="1" applyBorder="1" applyAlignment="1">
      <alignment horizontal="center" vertical="center" wrapText="1"/>
    </xf>
    <xf numFmtId="182" fontId="109" fillId="26" borderId="21" xfId="0" applyNumberFormat="1" applyFont="1" applyFill="1" applyBorder="1" applyAlignment="1">
      <alignment horizontal="center" vertical="top" wrapText="1"/>
    </xf>
    <xf numFmtId="179" fontId="97" fillId="0" borderId="1" xfId="0" applyNumberFormat="1" applyFont="1" applyFill="1" applyBorder="1" applyAlignment="1" applyProtection="1">
      <alignment horizontal="left"/>
      <protection hidden="1"/>
    </xf>
    <xf numFmtId="0" fontId="97" fillId="0" borderId="1" xfId="3" applyFont="1" applyFill="1" applyBorder="1" applyAlignment="1">
      <alignment horizontal="center" vertical="center" shrinkToFit="1"/>
    </xf>
    <xf numFmtId="180" fontId="97" fillId="0" borderId="1" xfId="0" applyNumberFormat="1" applyFont="1" applyFill="1" applyBorder="1" applyAlignment="1">
      <alignment horizontal="center" vertical="center"/>
    </xf>
    <xf numFmtId="182" fontId="108" fillId="26" borderId="2" xfId="0" applyNumberFormat="1" applyFont="1" applyFill="1" applyBorder="1" applyAlignment="1">
      <alignment horizontal="center" vertical="center" wrapText="1"/>
    </xf>
    <xf numFmtId="182" fontId="109" fillId="26" borderId="2" xfId="0" applyNumberFormat="1" applyFont="1" applyFill="1" applyBorder="1" applyAlignment="1">
      <alignment horizontal="center" vertical="center" wrapText="1"/>
    </xf>
    <xf numFmtId="180" fontId="97" fillId="0" borderId="1" xfId="0" applyNumberFormat="1" applyFont="1" applyFill="1" applyBorder="1" applyAlignment="1">
      <alignment horizontal="center" vertical="center" shrinkToFit="1"/>
    </xf>
    <xf numFmtId="0" fontId="97" fillId="0" borderId="1" xfId="1" applyFont="1" applyFill="1" applyBorder="1" applyAlignment="1">
      <alignment horizontal="center" vertical="center"/>
    </xf>
    <xf numFmtId="182" fontId="108" fillId="0" borderId="1" xfId="0" applyNumberFormat="1" applyFont="1" applyFill="1" applyBorder="1" applyAlignment="1">
      <alignment horizontal="center" vertical="top" wrapText="1"/>
    </xf>
    <xf numFmtId="0" fontId="98" fillId="0" borderId="1" xfId="0" applyFont="1" applyFill="1" applyBorder="1">
      <alignment vertical="center"/>
    </xf>
    <xf numFmtId="182" fontId="109" fillId="0" borderId="1" xfId="0" applyNumberFormat="1" applyFont="1" applyFill="1" applyBorder="1" applyAlignment="1">
      <alignment horizontal="center" vertical="top" wrapText="1"/>
    </xf>
    <xf numFmtId="0" fontId="110" fillId="0" borderId="1" xfId="0" applyFont="1" applyFill="1" applyBorder="1" applyAlignment="1">
      <alignment horizontal="left"/>
    </xf>
    <xf numFmtId="182" fontId="108" fillId="0" borderId="1" xfId="0" applyNumberFormat="1" applyFont="1" applyBorder="1" applyAlignment="1">
      <alignment horizontal="center" vertical="top" wrapText="1"/>
    </xf>
    <xf numFmtId="182" fontId="109" fillId="0" borderId="1" xfId="0" applyNumberFormat="1" applyFont="1" applyBorder="1" applyAlignment="1">
      <alignment horizontal="center" vertical="top" wrapText="1"/>
    </xf>
    <xf numFmtId="182" fontId="108" fillId="0" borderId="8" xfId="0" applyNumberFormat="1" applyFont="1" applyFill="1" applyBorder="1" applyAlignment="1">
      <alignment horizontal="center" vertical="top" wrapText="1"/>
    </xf>
    <xf numFmtId="182" fontId="109" fillId="0" borderId="8" xfId="0" applyNumberFormat="1" applyFont="1" applyFill="1" applyBorder="1" applyAlignment="1">
      <alignment horizontal="center" vertical="top" wrapText="1"/>
    </xf>
    <xf numFmtId="0" fontId="97" fillId="0" borderId="1" xfId="0" applyFont="1" applyBorder="1" applyAlignment="1">
      <alignment vertical="center" wrapText="1"/>
    </xf>
    <xf numFmtId="182" fontId="109" fillId="0" borderId="22" xfId="0" applyNumberFormat="1" applyFont="1" applyBorder="1" applyAlignment="1">
      <alignment horizontal="center" vertical="top" wrapText="1"/>
    </xf>
    <xf numFmtId="184" fontId="109" fillId="0" borderId="1" xfId="0" applyNumberFormat="1" applyFont="1" applyBorder="1" applyAlignment="1">
      <alignment horizontal="center" vertical="center" wrapText="1"/>
    </xf>
    <xf numFmtId="0" fontId="97" fillId="0" borderId="1" xfId="0" applyFont="1" applyBorder="1" applyAlignment="1">
      <alignment horizontal="center" vertical="center" shrinkToFit="1"/>
    </xf>
    <xf numFmtId="0" fontId="110" fillId="0" borderId="2" xfId="0" applyFont="1" applyFill="1" applyBorder="1" applyAlignment="1">
      <alignment horizontal="center" vertical="center" shrinkToFit="1"/>
    </xf>
    <xf numFmtId="0" fontId="110" fillId="0" borderId="2" xfId="0" applyFont="1" applyFill="1" applyBorder="1" applyAlignment="1">
      <alignment horizontal="center" vertical="center"/>
    </xf>
    <xf numFmtId="0" fontId="102" fillId="0" borderId="0" xfId="0" applyFont="1" applyFill="1">
      <alignment vertical="center"/>
    </xf>
    <xf numFmtId="0" fontId="103" fillId="0" borderId="0" xfId="0" applyFont="1" applyFill="1">
      <alignment vertical="center"/>
    </xf>
    <xf numFmtId="0" fontId="92" fillId="0" borderId="0" xfId="0" applyFont="1" applyFill="1">
      <alignment vertical="center"/>
    </xf>
    <xf numFmtId="0" fontId="0" fillId="0" borderId="0" xfId="0" applyFill="1">
      <alignment vertical="center"/>
    </xf>
    <xf numFmtId="0" fontId="112" fillId="0" borderId="1" xfId="0" applyFont="1" applyFill="1" applyBorder="1" applyAlignment="1">
      <alignment horizontal="left" vertical="center" shrinkToFit="1"/>
    </xf>
    <xf numFmtId="176" fontId="79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center"/>
    </xf>
    <xf numFmtId="176" fontId="12" fillId="0" borderId="1" xfId="0" applyNumberFormat="1" applyFont="1" applyBorder="1" applyAlignment="1">
      <alignment horizontal="center" vertical="center" shrinkToFit="1"/>
    </xf>
    <xf numFmtId="182" fontId="60" fillId="0" borderId="1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shrinkToFit="1"/>
    </xf>
    <xf numFmtId="0" fontId="112" fillId="0" borderId="2" xfId="0" applyFont="1" applyFill="1" applyBorder="1" applyAlignment="1">
      <alignment horizontal="center" vertical="center"/>
    </xf>
    <xf numFmtId="0" fontId="8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80" fontId="8" fillId="0" borderId="3" xfId="0" applyNumberFormat="1" applyFont="1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3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49" fontId="52" fillId="26" borderId="41" xfId="0" applyNumberFormat="1" applyFont="1" applyFill="1" applyBorder="1" applyAlignment="1">
      <alignment horizontal="center" vertical="center" shrinkToFit="1"/>
    </xf>
    <xf numFmtId="0" fontId="105" fillId="0" borderId="40" xfId="0" applyFont="1" applyFill="1" applyBorder="1" applyAlignment="1">
      <alignment horizontal="center" vertical="center" shrinkToFit="1"/>
    </xf>
    <xf numFmtId="0" fontId="52" fillId="0" borderId="2" xfId="0" applyFont="1" applyBorder="1" applyAlignment="1">
      <alignment horizontal="center" vertical="center"/>
    </xf>
    <xf numFmtId="0" fontId="78" fillId="27" borderId="0" xfId="0" applyFont="1" applyFill="1" applyBorder="1" applyAlignment="1">
      <alignment horizontal="center" vertical="center" shrinkToFit="1"/>
    </xf>
    <xf numFmtId="14" fontId="115" fillId="0" borderId="1" xfId="0" applyNumberFormat="1" applyFont="1" applyBorder="1" applyAlignment="1">
      <alignment horizontal="center" vertical="center" shrinkToFit="1"/>
    </xf>
    <xf numFmtId="14" fontId="115" fillId="0" borderId="1" xfId="0" applyNumberFormat="1" applyFont="1" applyFill="1" applyBorder="1" applyAlignment="1">
      <alignment horizontal="center" vertical="center" shrinkToFit="1"/>
    </xf>
    <xf numFmtId="49" fontId="97" fillId="0" borderId="3" xfId="0" applyNumberFormat="1" applyFont="1" applyFill="1" applyBorder="1" applyAlignment="1">
      <alignment vertical="center" shrinkToFit="1"/>
    </xf>
    <xf numFmtId="176" fontId="97" fillId="0" borderId="1" xfId="0" applyNumberFormat="1" applyFont="1" applyFill="1" applyBorder="1" applyAlignment="1">
      <alignment horizontal="center" vertical="center" shrinkToFit="1"/>
    </xf>
    <xf numFmtId="0" fontId="97" fillId="0" borderId="1" xfId="0" applyFont="1" applyFill="1" applyBorder="1" applyAlignment="1">
      <alignment horizontal="center" vertical="center" wrapText="1"/>
    </xf>
    <xf numFmtId="0" fontId="116" fillId="0" borderId="1" xfId="0" applyFont="1" applyBorder="1">
      <alignment vertical="center"/>
    </xf>
    <xf numFmtId="184" fontId="109" fillId="0" borderId="2" xfId="0" applyNumberFormat="1" applyFont="1" applyBorder="1" applyAlignment="1">
      <alignment horizontal="center" vertical="center" wrapText="1"/>
    </xf>
    <xf numFmtId="0" fontId="110" fillId="0" borderId="1" xfId="0" applyFont="1" applyFill="1" applyBorder="1" applyAlignment="1">
      <alignment horizontal="left" vertical="center" wrapText="1"/>
    </xf>
    <xf numFmtId="0" fontId="110" fillId="0" borderId="1" xfId="0" applyFont="1" applyBorder="1" applyAlignment="1">
      <alignment horizontal="center" vertical="center"/>
    </xf>
    <xf numFmtId="0" fontId="110" fillId="0" borderId="1" xfId="0" applyFont="1" applyFill="1" applyBorder="1" applyAlignment="1">
      <alignment horizontal="center" vertical="center" wrapText="1"/>
    </xf>
    <xf numFmtId="0" fontId="110" fillId="0" borderId="21" xfId="0" applyFont="1" applyFill="1" applyBorder="1" applyAlignment="1">
      <alignment horizontal="left" vertical="center" shrinkToFit="1"/>
    </xf>
    <xf numFmtId="0" fontId="117" fillId="0" borderId="1" xfId="0" applyFont="1" applyBorder="1" applyAlignment="1">
      <alignment horizontal="left" vertical="center" shrinkToFit="1"/>
    </xf>
    <xf numFmtId="0" fontId="110" fillId="0" borderId="1" xfId="0" applyFont="1" applyFill="1" applyBorder="1" applyAlignment="1">
      <alignment horizontal="left" vertical="center" shrinkToFit="1"/>
    </xf>
    <xf numFmtId="179" fontId="97" fillId="0" borderId="1" xfId="0" applyNumberFormat="1" applyFont="1" applyFill="1" applyBorder="1" applyAlignment="1" applyProtection="1">
      <alignment horizontal="left" vertical="center"/>
      <protection hidden="1"/>
    </xf>
    <xf numFmtId="180" fontId="97" fillId="0" borderId="1" xfId="0" applyNumberFormat="1" applyFont="1" applyFill="1" applyBorder="1" applyAlignment="1" applyProtection="1">
      <alignment horizontal="center" vertical="center"/>
      <protection hidden="1"/>
    </xf>
    <xf numFmtId="181" fontId="97" fillId="0" borderId="1" xfId="0" applyNumberFormat="1" applyFont="1" applyFill="1" applyBorder="1" applyAlignment="1" applyProtection="1">
      <alignment horizontal="center"/>
      <protection hidden="1"/>
    </xf>
    <xf numFmtId="179" fontId="97" fillId="0" borderId="1" xfId="0" applyNumberFormat="1" applyFont="1" applyFill="1" applyBorder="1" applyAlignment="1" applyProtection="1">
      <alignment horizontal="left" vertical="center" shrinkToFit="1"/>
      <protection hidden="1"/>
    </xf>
    <xf numFmtId="182" fontId="109" fillId="0" borderId="3" xfId="0" applyNumberFormat="1" applyFont="1" applyFill="1" applyBorder="1" applyAlignment="1">
      <alignment horizontal="center" vertical="center" shrinkToFit="1"/>
    </xf>
    <xf numFmtId="184" fontId="109" fillId="0" borderId="3" xfId="0" applyNumberFormat="1" applyFont="1" applyBorder="1" applyAlignment="1">
      <alignment horizontal="center" vertical="center" wrapText="1"/>
    </xf>
    <xf numFmtId="182" fontId="109" fillId="0" borderId="22" xfId="0" applyNumberFormat="1" applyFont="1" applyBorder="1" applyAlignment="1">
      <alignment horizontal="center" vertical="center" wrapText="1"/>
    </xf>
    <xf numFmtId="182" fontId="108" fillId="0" borderId="22" xfId="0" applyNumberFormat="1" applyFont="1" applyBorder="1" applyAlignment="1">
      <alignment horizontal="center" vertical="center" wrapText="1"/>
    </xf>
    <xf numFmtId="0" fontId="97" fillId="0" borderId="2" xfId="0" applyFont="1" applyFill="1" applyBorder="1" applyAlignment="1">
      <alignment horizontal="left" wrapText="1"/>
    </xf>
    <xf numFmtId="0" fontId="97" fillId="0" borderId="2" xfId="0" applyFont="1" applyFill="1" applyBorder="1" applyAlignment="1">
      <alignment horizontal="center" vertical="top" wrapText="1"/>
    </xf>
    <xf numFmtId="0" fontId="97" fillId="0" borderId="3" xfId="0" applyFont="1" applyBorder="1" applyAlignment="1">
      <alignment horizontal="center" vertical="top" wrapText="1"/>
    </xf>
    <xf numFmtId="0" fontId="97" fillId="0" borderId="1" xfId="0" applyFont="1" applyBorder="1" applyAlignment="1">
      <alignment vertical="top" wrapText="1"/>
    </xf>
    <xf numFmtId="0" fontId="97" fillId="0" borderId="2" xfId="0" applyFont="1" applyBorder="1" applyAlignment="1">
      <alignment horizontal="left" vertical="top" wrapText="1"/>
    </xf>
    <xf numFmtId="0" fontId="120" fillId="0" borderId="1" xfId="0" applyFont="1" applyFill="1" applyBorder="1" applyAlignment="1">
      <alignment horizontal="center" vertical="center" shrinkToFit="1"/>
    </xf>
    <xf numFmtId="0" fontId="120" fillId="0" borderId="4" xfId="0" applyFont="1" applyFill="1" applyBorder="1" applyAlignment="1">
      <alignment horizontal="center" vertical="center" shrinkToFit="1"/>
    </xf>
    <xf numFmtId="0" fontId="120" fillId="0" borderId="1" xfId="24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8" fillId="0" borderId="21" xfId="0" applyFont="1" applyFill="1" applyBorder="1" applyAlignment="1">
      <alignment horizontal="left" vertical="center" shrinkToFit="1"/>
    </xf>
    <xf numFmtId="0" fontId="121" fillId="0" borderId="1" xfId="0" applyFont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26" borderId="1" xfId="0" applyFont="1" applyFill="1" applyBorder="1" applyAlignment="1">
      <alignment horizontal="left" vertical="top" wrapText="1"/>
    </xf>
    <xf numFmtId="0" fontId="8" fillId="26" borderId="8" xfId="0" applyNumberFormat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Border="1" applyAlignment="1">
      <alignment shrinkToFit="1"/>
    </xf>
    <xf numFmtId="0" fontId="12" fillId="0" borderId="1" xfId="0" applyFont="1" applyFill="1" applyBorder="1" applyAlignment="1">
      <alignment vertical="center" shrinkToFit="1"/>
    </xf>
    <xf numFmtId="0" fontId="12" fillId="0" borderId="1" xfId="0" applyFont="1" applyFill="1" applyBorder="1">
      <alignment vertical="center"/>
    </xf>
    <xf numFmtId="49" fontId="8" fillId="27" borderId="3" xfId="0" applyNumberFormat="1" applyFont="1" applyFill="1" applyBorder="1" applyAlignment="1">
      <alignment vertical="center" shrinkToFit="1"/>
    </xf>
    <xf numFmtId="0" fontId="107" fillId="0" borderId="1" xfId="0" applyFont="1" applyFill="1" applyBorder="1">
      <alignment vertical="center"/>
    </xf>
    <xf numFmtId="182" fontId="66" fillId="0" borderId="22" xfId="0" applyNumberFormat="1" applyFont="1" applyFill="1" applyBorder="1" applyAlignment="1">
      <alignment horizontal="center" vertical="center" wrapText="1"/>
    </xf>
    <xf numFmtId="0" fontId="106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center" vertical="center"/>
    </xf>
    <xf numFmtId="181" fontId="8" fillId="0" borderId="1" xfId="3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79" fontId="8" fillId="0" borderId="1" xfId="0" applyNumberFormat="1" applyFont="1" applyFill="1" applyBorder="1" applyAlignment="1" applyProtection="1">
      <alignment horizontal="left"/>
      <protection hidden="1"/>
    </xf>
    <xf numFmtId="0" fontId="18" fillId="0" borderId="1" xfId="0" applyFont="1" applyFill="1" applyBorder="1" applyAlignment="1">
      <alignment horizontal="left" vertical="center" shrinkToFit="1"/>
    </xf>
    <xf numFmtId="14" fontId="63" fillId="0" borderId="1" xfId="0" applyNumberFormat="1" applyFont="1" applyFill="1" applyBorder="1" applyAlignment="1">
      <alignment horizontal="center" vertical="center" shrinkToFit="1"/>
    </xf>
    <xf numFmtId="182" fontId="60" fillId="0" borderId="21" xfId="0" applyNumberFormat="1" applyFont="1" applyFill="1" applyBorder="1" applyAlignment="1">
      <alignment horizontal="center" vertical="top" wrapText="1"/>
    </xf>
    <xf numFmtId="182" fontId="60" fillId="0" borderId="1" xfId="0" applyNumberFormat="1" applyFont="1" applyFill="1" applyBorder="1" applyAlignment="1">
      <alignment horizontal="center" vertical="center" shrinkToFit="1"/>
    </xf>
    <xf numFmtId="182" fontId="60" fillId="0" borderId="2" xfId="0" applyNumberFormat="1" applyFont="1" applyFill="1" applyBorder="1" applyAlignment="1">
      <alignment horizontal="center" vertical="center" shrinkToFit="1"/>
    </xf>
    <xf numFmtId="182" fontId="60" fillId="0" borderId="1" xfId="0" applyNumberFormat="1" applyFont="1" applyBorder="1" applyAlignment="1">
      <alignment horizontal="center" vertical="center" wrapText="1"/>
    </xf>
    <xf numFmtId="182" fontId="60" fillId="0" borderId="2" xfId="0" applyNumberFormat="1" applyFont="1" applyFill="1" applyBorder="1" applyAlignment="1">
      <alignment horizontal="center" vertical="top" wrapText="1"/>
    </xf>
    <xf numFmtId="182" fontId="60" fillId="0" borderId="21" xfId="0" applyNumberFormat="1" applyFont="1" applyFill="1" applyBorder="1" applyAlignment="1">
      <alignment horizontal="center" vertical="center" shrinkToFit="1"/>
    </xf>
    <xf numFmtId="182" fontId="60" fillId="0" borderId="1" xfId="0" applyNumberFormat="1" applyFont="1" applyFill="1" applyBorder="1" applyAlignment="1">
      <alignment horizontal="center" vertical="top" wrapText="1"/>
    </xf>
    <xf numFmtId="182" fontId="60" fillId="0" borderId="1" xfId="0" applyNumberFormat="1" applyFont="1" applyFill="1" applyBorder="1" applyAlignment="1">
      <alignment horizontal="center" vertical="center" wrapText="1"/>
    </xf>
    <xf numFmtId="182" fontId="60" fillId="0" borderId="8" xfId="0" applyNumberFormat="1" applyFont="1" applyFill="1" applyBorder="1" applyAlignment="1">
      <alignment horizontal="center" vertical="top" wrapText="1"/>
    </xf>
    <xf numFmtId="0" fontId="64" fillId="0" borderId="1" xfId="0" applyFont="1" applyFill="1" applyBorder="1" applyAlignment="1">
      <alignment horizontal="center" vertical="top" wrapText="1"/>
    </xf>
    <xf numFmtId="0" fontId="58" fillId="0" borderId="2" xfId="0" applyNumberFormat="1" applyFont="1" applyFill="1" applyBorder="1" applyAlignment="1">
      <alignment horizontal="center" vertical="center" shrinkToFit="1"/>
    </xf>
    <xf numFmtId="0" fontId="59" fillId="0" borderId="1" xfId="0" applyNumberFormat="1" applyFont="1" applyFill="1" applyBorder="1" applyAlignment="1">
      <alignment horizontal="center" vertical="center" shrinkToFit="1"/>
    </xf>
    <xf numFmtId="182" fontId="59" fillId="0" borderId="1" xfId="0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184" fontId="60" fillId="0" borderId="1" xfId="0" applyNumberFormat="1" applyFont="1" applyBorder="1" applyAlignment="1">
      <alignment horizontal="center" vertical="center" wrapText="1"/>
    </xf>
    <xf numFmtId="0" fontId="58" fillId="0" borderId="1" xfId="0" applyNumberFormat="1" applyFont="1" applyFill="1" applyBorder="1" applyAlignment="1">
      <alignment horizontal="center" vertical="center" shrinkToFit="1"/>
    </xf>
    <xf numFmtId="182" fontId="66" fillId="0" borderId="21" xfId="0" applyNumberFormat="1" applyFont="1" applyFill="1" applyBorder="1" applyAlignment="1">
      <alignment horizontal="center" vertical="top" wrapText="1"/>
    </xf>
    <xf numFmtId="182" fontId="66" fillId="0" borderId="1" xfId="0" applyNumberFormat="1" applyFont="1" applyFill="1" applyBorder="1" applyAlignment="1">
      <alignment horizontal="center" vertical="center" wrapText="1"/>
    </xf>
    <xf numFmtId="182" fontId="60" fillId="0" borderId="5" xfId="0" applyNumberFormat="1" applyFont="1" applyFill="1" applyBorder="1" applyAlignment="1">
      <alignment horizontal="center" vertical="top" wrapText="1"/>
    </xf>
    <xf numFmtId="182" fontId="60" fillId="0" borderId="44" xfId="0" applyNumberFormat="1" applyFont="1" applyFill="1" applyBorder="1" applyAlignment="1">
      <alignment horizontal="center" vertical="top" wrapText="1"/>
    </xf>
    <xf numFmtId="182" fontId="60" fillId="0" borderId="22" xfId="0" applyNumberFormat="1" applyFont="1" applyBorder="1" applyAlignment="1">
      <alignment horizontal="center" vertical="center" wrapText="1"/>
    </xf>
    <xf numFmtId="182" fontId="60" fillId="0" borderId="3" xfId="0" applyNumberFormat="1" applyFont="1" applyFill="1" applyBorder="1" applyAlignment="1">
      <alignment horizontal="center" vertical="center" shrinkToFit="1"/>
    </xf>
    <xf numFmtId="184" fontId="60" fillId="0" borderId="3" xfId="0" applyNumberFormat="1" applyFont="1" applyBorder="1" applyAlignment="1">
      <alignment horizontal="center" vertical="center" wrapText="1"/>
    </xf>
    <xf numFmtId="182" fontId="60" fillId="0" borderId="2" xfId="0" applyNumberFormat="1" applyFont="1" applyBorder="1" applyAlignment="1">
      <alignment horizontal="center" vertical="center" wrapText="1"/>
    </xf>
    <xf numFmtId="0" fontId="64" fillId="0" borderId="2" xfId="0" applyFont="1" applyFill="1" applyBorder="1" applyAlignment="1">
      <alignment horizontal="center" vertical="top" wrapText="1"/>
    </xf>
    <xf numFmtId="0" fontId="40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82" fontId="66" fillId="0" borderId="22" xfId="0" applyNumberFormat="1" applyFont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left" vertical="center" shrinkToFit="1"/>
    </xf>
    <xf numFmtId="0" fontId="74" fillId="0" borderId="1" xfId="0" applyFont="1" applyFill="1" applyBorder="1" applyAlignment="1">
      <alignment horizontal="center" vertical="center" shrinkToFit="1"/>
    </xf>
    <xf numFmtId="0" fontId="74" fillId="0" borderId="1" xfId="0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/>
    </xf>
    <xf numFmtId="184" fontId="60" fillId="0" borderId="1" xfId="0" applyNumberFormat="1" applyFont="1" applyFill="1" applyBorder="1" applyAlignment="1">
      <alignment horizontal="center" vertical="center" wrapText="1"/>
    </xf>
    <xf numFmtId="182" fontId="60" fillId="0" borderId="2" xfId="0" applyNumberFormat="1" applyFont="1" applyFill="1" applyBorder="1" applyAlignment="1">
      <alignment horizontal="center" vertical="center" wrapText="1"/>
    </xf>
    <xf numFmtId="14" fontId="60" fillId="0" borderId="1" xfId="0" applyNumberFormat="1" applyFont="1" applyFill="1" applyBorder="1" applyAlignment="1">
      <alignment horizontal="center" vertical="center" shrinkToFit="1"/>
    </xf>
    <xf numFmtId="0" fontId="8" fillId="0" borderId="3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shrinkToFit="1"/>
    </xf>
    <xf numFmtId="0" fontId="40" fillId="0" borderId="1" xfId="0" applyFont="1" applyBorder="1" applyAlignment="1">
      <alignment horizontal="center" shrinkToFit="1"/>
    </xf>
    <xf numFmtId="0" fontId="61" fillId="0" borderId="3" xfId="0" applyFont="1" applyFill="1" applyBorder="1" applyAlignment="1">
      <alignment horizontal="center" vertical="center" shrinkToFit="1"/>
    </xf>
    <xf numFmtId="0" fontId="61" fillId="0" borderId="1" xfId="0" applyFont="1" applyFill="1" applyBorder="1" applyAlignment="1">
      <alignment horizontal="center" vertical="center" shrinkToFit="1"/>
    </xf>
    <xf numFmtId="182" fontId="60" fillId="0" borderId="22" xfId="0" applyNumberFormat="1" applyFont="1" applyFill="1" applyBorder="1" applyAlignment="1">
      <alignment horizontal="center" vertical="top" wrapText="1"/>
    </xf>
    <xf numFmtId="0" fontId="65" fillId="0" borderId="1" xfId="0" applyFont="1" applyFill="1" applyBorder="1">
      <alignment vertical="center"/>
    </xf>
    <xf numFmtId="0" fontId="65" fillId="0" borderId="0" xfId="0" applyFont="1" applyFill="1" applyBorder="1">
      <alignment vertical="center"/>
    </xf>
    <xf numFmtId="0" fontId="65" fillId="0" borderId="0" xfId="0" applyFont="1" applyFill="1">
      <alignment vertical="center"/>
    </xf>
    <xf numFmtId="0" fontId="35" fillId="0" borderId="0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Fill="1" applyBorder="1" applyAlignment="1">
      <alignment horizontal="center" vertical="center" shrinkToFit="1"/>
    </xf>
    <xf numFmtId="182" fontId="60" fillId="0" borderId="39" xfId="0" applyNumberFormat="1" applyFont="1" applyFill="1" applyBorder="1" applyAlignment="1">
      <alignment horizontal="center" vertical="center" wrapText="1"/>
    </xf>
    <xf numFmtId="182" fontId="60" fillId="0" borderId="29" xfId="0" applyNumberFormat="1" applyFont="1" applyBorder="1" applyAlignment="1">
      <alignment horizontal="center" vertical="center" wrapText="1"/>
    </xf>
    <xf numFmtId="184" fontId="60" fillId="0" borderId="47" xfId="0" applyNumberFormat="1" applyFont="1" applyBorder="1" applyAlignment="1">
      <alignment horizontal="center" vertical="center" wrapText="1"/>
    </xf>
    <xf numFmtId="184" fontId="60" fillId="0" borderId="38" xfId="0" applyNumberFormat="1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1" xfId="0" applyFont="1" applyFill="1" applyBorder="1" applyAlignment="1">
      <alignment horizontal="left" vertical="center"/>
    </xf>
    <xf numFmtId="0" fontId="8" fillId="0" borderId="46" xfId="0" applyFont="1" applyFill="1" applyBorder="1" applyAlignment="1">
      <alignment horizontal="left" vertical="center"/>
    </xf>
    <xf numFmtId="0" fontId="8" fillId="0" borderId="34" xfId="0" applyFont="1" applyFill="1" applyBorder="1" applyAlignment="1">
      <alignment horizontal="center" vertical="center"/>
    </xf>
    <xf numFmtId="182" fontId="60" fillId="0" borderId="49" xfId="0" applyNumberFormat="1" applyFont="1" applyBorder="1" applyAlignment="1">
      <alignment horizontal="center" vertical="center" wrapText="1"/>
    </xf>
    <xf numFmtId="182" fontId="60" fillId="0" borderId="35" xfId="0" applyNumberFormat="1" applyFont="1" applyFill="1" applyBorder="1" applyAlignment="1">
      <alignment horizontal="center" vertical="top" wrapText="1"/>
    </xf>
    <xf numFmtId="184" fontId="60" fillId="0" borderId="48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86" fillId="0" borderId="2" xfId="0" applyFont="1" applyFill="1" applyBorder="1" applyAlignment="1">
      <alignment horizontal="center" vertical="center" shrinkToFit="1"/>
    </xf>
    <xf numFmtId="179" fontId="122" fillId="0" borderId="1" xfId="0" applyNumberFormat="1" applyFont="1" applyFill="1" applyBorder="1" applyAlignment="1" applyProtection="1">
      <alignment horizontal="left" shrinkToFit="1"/>
      <protection hidden="1"/>
    </xf>
    <xf numFmtId="179" fontId="90" fillId="0" borderId="1" xfId="0" applyNumberFormat="1" applyFont="1" applyFill="1" applyBorder="1" applyAlignment="1" applyProtection="1">
      <alignment horizontal="left" vertical="center" shrinkToFit="1"/>
      <protection hidden="1"/>
    </xf>
    <xf numFmtId="0" fontId="90" fillId="0" borderId="1" xfId="0" applyFont="1" applyBorder="1" applyAlignment="1">
      <alignment horizontal="center" vertical="center" wrapText="1"/>
    </xf>
    <xf numFmtId="0" fontId="90" fillId="0" borderId="1" xfId="0" applyFont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176" fontId="79" fillId="0" borderId="1" xfId="0" applyNumberFormat="1" applyFont="1" applyFill="1" applyBorder="1" applyAlignment="1">
      <alignment horizontal="center" vertical="center" shrinkToFit="1"/>
    </xf>
    <xf numFmtId="0" fontId="105" fillId="0" borderId="1" xfId="0" applyFont="1" applyFill="1" applyBorder="1" applyAlignment="1">
      <alignment horizontal="center" vertical="center" shrinkToFit="1"/>
    </xf>
    <xf numFmtId="0" fontId="52" fillId="0" borderId="34" xfId="24" applyFont="1" applyFill="1" applyBorder="1" applyAlignment="1">
      <alignment horizontal="center" vertical="center" shrinkToFit="1"/>
    </xf>
    <xf numFmtId="0" fontId="47" fillId="0" borderId="34" xfId="24" applyFont="1" applyFill="1" applyBorder="1" applyAlignment="1">
      <alignment horizontal="center" vertical="center" shrinkToFit="1"/>
    </xf>
    <xf numFmtId="177" fontId="56" fillId="26" borderId="36" xfId="24" applyNumberFormat="1" applyFont="1" applyFill="1" applyBorder="1" applyAlignment="1">
      <alignment horizontal="center" vertical="center" shrinkToFit="1"/>
    </xf>
    <xf numFmtId="49" fontId="52" fillId="28" borderId="46" xfId="24" applyNumberFormat="1" applyFont="1" applyFill="1" applyBorder="1" applyAlignment="1">
      <alignment horizontal="center" vertical="center" shrinkToFit="1"/>
    </xf>
    <xf numFmtId="49" fontId="52" fillId="28" borderId="34" xfId="0" applyNumberFormat="1" applyFont="1" applyFill="1" applyBorder="1" applyAlignment="1">
      <alignment horizontal="center" vertical="center" shrinkToFit="1"/>
    </xf>
    <xf numFmtId="0" fontId="52" fillId="28" borderId="34" xfId="0" applyFont="1" applyFill="1" applyBorder="1" applyAlignment="1">
      <alignment horizontal="center" vertical="center" shrinkToFit="1"/>
    </xf>
    <xf numFmtId="49" fontId="52" fillId="28" borderId="33" xfId="0" applyNumberFormat="1" applyFont="1" applyFill="1" applyBorder="1" applyAlignment="1">
      <alignment horizontal="center" vertical="center" shrinkToFit="1"/>
    </xf>
    <xf numFmtId="49" fontId="52" fillId="28" borderId="2" xfId="0" applyNumberFormat="1" applyFont="1" applyFill="1" applyBorder="1" applyAlignment="1">
      <alignment horizontal="center" vertical="center" shrinkToFit="1"/>
    </xf>
    <xf numFmtId="0" fontId="52" fillId="28" borderId="2" xfId="0" applyFont="1" applyFill="1" applyBorder="1" applyAlignment="1">
      <alignment horizontal="center" vertical="center" shrinkToFit="1"/>
    </xf>
    <xf numFmtId="0" fontId="52" fillId="28" borderId="2" xfId="24" applyFont="1" applyFill="1" applyBorder="1" applyAlignment="1">
      <alignment horizontal="center" vertical="center" shrinkToFit="1"/>
    </xf>
    <xf numFmtId="177" fontId="56" fillId="26" borderId="47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7" fillId="26" borderId="0" xfId="24" applyFont="1" applyFill="1" applyBorder="1" applyAlignment="1">
      <alignment vertical="center"/>
    </xf>
    <xf numFmtId="0" fontId="49" fillId="0" borderId="0" xfId="24" applyFont="1" applyBorder="1" applyAlignment="1">
      <alignment vertical="center"/>
    </xf>
    <xf numFmtId="0" fontId="7" fillId="0" borderId="0" xfId="24" applyBorder="1" applyAlignment="1">
      <alignment vertical="center"/>
    </xf>
    <xf numFmtId="0" fontId="47" fillId="0" borderId="43" xfId="24" applyFont="1" applyFill="1" applyBorder="1" applyAlignment="1">
      <alignment horizontal="center" vertical="center" shrinkToFit="1"/>
    </xf>
    <xf numFmtId="0" fontId="51" fillId="0" borderId="43" xfId="0" applyFont="1" applyBorder="1" applyAlignment="1">
      <alignment horizontal="center" vertical="center" shrinkToFit="1"/>
    </xf>
    <xf numFmtId="0" fontId="44" fillId="26" borderId="23" xfId="24" applyNumberFormat="1" applyFont="1" applyFill="1" applyBorder="1" applyAlignment="1">
      <alignment horizontal="center" vertical="center" shrinkToFit="1"/>
    </xf>
    <xf numFmtId="0" fontId="7" fillId="0" borderId="23" xfId="24" applyBorder="1" applyAlignment="1">
      <alignment vertical="center" shrinkToFit="1"/>
    </xf>
    <xf numFmtId="0" fontId="52" fillId="0" borderId="21" xfId="0" applyFont="1" applyFill="1" applyBorder="1" applyAlignment="1">
      <alignment horizontal="center" vertical="center" shrinkToFit="1"/>
    </xf>
    <xf numFmtId="0" fontId="55" fillId="0" borderId="10" xfId="0" applyFont="1" applyFill="1" applyBorder="1" applyAlignment="1">
      <alignment horizontal="center" vertical="center" shrinkToFit="1"/>
    </xf>
    <xf numFmtId="0" fontId="47" fillId="26" borderId="43" xfId="24" applyFont="1" applyFill="1" applyBorder="1" applyAlignment="1">
      <alignment vertical="center"/>
    </xf>
    <xf numFmtId="0" fontId="49" fillId="0" borderId="43" xfId="24" applyFont="1" applyBorder="1" applyAlignment="1">
      <alignment vertical="center"/>
    </xf>
    <xf numFmtId="0" fontId="7" fillId="0" borderId="43" xfId="24" applyBorder="1" applyAlignment="1">
      <alignment vertical="center"/>
    </xf>
    <xf numFmtId="0" fontId="54" fillId="0" borderId="21" xfId="0" applyFont="1" applyFill="1" applyBorder="1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0" fontId="80" fillId="0" borderId="22" xfId="0" applyFont="1" applyBorder="1" applyAlignment="1">
      <alignment horizontal="center" vertical="center" shrinkToFit="1"/>
    </xf>
    <xf numFmtId="0" fontId="55" fillId="0" borderId="22" xfId="0" applyFont="1" applyFill="1" applyBorder="1" applyAlignment="1">
      <alignment horizontal="center" vertical="center" shrinkToFit="1"/>
    </xf>
    <xf numFmtId="0" fontId="52" fillId="28" borderId="35" xfId="0" applyFont="1" applyFill="1" applyBorder="1" applyAlignment="1">
      <alignment horizontal="center" vertical="center" shrinkToFit="1"/>
    </xf>
    <xf numFmtId="0" fontId="55" fillId="28" borderId="49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18" fillId="26" borderId="0" xfId="24" applyFont="1" applyFill="1" applyBorder="1" applyAlignment="1">
      <alignment vertical="center"/>
    </xf>
    <xf numFmtId="0" fontId="7" fillId="0" borderId="0" xfId="24" applyFont="1" applyBorder="1" applyAlignment="1">
      <alignment vertical="center"/>
    </xf>
    <xf numFmtId="0" fontId="0" fillId="0" borderId="0" xfId="0" applyAlignment="1">
      <alignment vertical="center"/>
    </xf>
    <xf numFmtId="0" fontId="8" fillId="2" borderId="21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11" fontId="100" fillId="0" borderId="1" xfId="0" applyNumberFormat="1" applyFont="1" applyFill="1" applyBorder="1" applyAlignment="1">
      <alignment horizontal="center" vertical="center" textRotation="255" shrinkToFit="1"/>
    </xf>
    <xf numFmtId="0" fontId="97" fillId="0" borderId="1" xfId="0" applyFont="1" applyFill="1" applyBorder="1" applyAlignment="1"/>
    <xf numFmtId="0" fontId="100" fillId="0" borderId="3" xfId="1" applyFont="1" applyFill="1" applyBorder="1" applyAlignment="1">
      <alignment horizontal="center" vertical="center" textRotation="255" shrinkToFit="1"/>
    </xf>
    <xf numFmtId="0" fontId="100" fillId="0" borderId="4" xfId="1" applyFont="1" applyFill="1" applyBorder="1" applyAlignment="1">
      <alignment horizontal="center" vertical="center" textRotation="255" shrinkToFit="1"/>
    </xf>
    <xf numFmtId="0" fontId="100" fillId="0" borderId="2" xfId="1" applyFont="1" applyFill="1" applyBorder="1" applyAlignment="1">
      <alignment horizontal="center" vertical="center" textRotation="255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/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textRotation="255" shrinkToFit="1"/>
    </xf>
    <xf numFmtId="0" fontId="8" fillId="0" borderId="1" xfId="0" applyFont="1" applyFill="1" applyBorder="1" applyAlignment="1">
      <alignment horizontal="center" vertical="center" textRotation="255"/>
    </xf>
    <xf numFmtId="0" fontId="100" fillId="0" borderId="1" xfId="0" applyFont="1" applyFill="1" applyBorder="1" applyAlignment="1">
      <alignment horizontal="center" vertical="center" textRotation="255" shrinkToFit="1"/>
    </xf>
    <xf numFmtId="0" fontId="100" fillId="0" borderId="3" xfId="0" applyFont="1" applyFill="1" applyBorder="1" applyAlignment="1">
      <alignment horizontal="center" vertical="center" textRotation="255" shrinkToFit="1"/>
    </xf>
    <xf numFmtId="0" fontId="100" fillId="0" borderId="4" xfId="0" applyFont="1" applyFill="1" applyBorder="1" applyAlignment="1">
      <alignment horizontal="center" vertical="center" textRotation="255" shrinkToFit="1"/>
    </xf>
    <xf numFmtId="0" fontId="100" fillId="0" borderId="8" xfId="0" applyFont="1" applyFill="1" applyBorder="1" applyAlignment="1">
      <alignment horizontal="center" vertical="center" textRotation="255" shrinkToFit="1"/>
    </xf>
    <xf numFmtId="0" fontId="100" fillId="0" borderId="21" xfId="0" applyFont="1" applyFill="1" applyBorder="1" applyAlignment="1">
      <alignment horizontal="center" vertical="center" textRotation="255" shrinkToFit="1"/>
    </xf>
    <xf numFmtId="0" fontId="100" fillId="0" borderId="6" xfId="0" applyFont="1" applyFill="1" applyBorder="1" applyAlignment="1">
      <alignment horizontal="center" vertical="center" textRotation="255" shrinkToFit="1"/>
    </xf>
    <xf numFmtId="0" fontId="100" fillId="0" borderId="7" xfId="0" applyFont="1" applyFill="1" applyBorder="1" applyAlignment="1">
      <alignment horizontal="center" vertical="center" textRotation="255" shrinkToFit="1"/>
    </xf>
    <xf numFmtId="0" fontId="100" fillId="0" borderId="2" xfId="0" applyFont="1" applyFill="1" applyBorder="1" applyAlignment="1">
      <alignment horizontal="center" vertical="center" textRotation="255" shrinkToFit="1"/>
    </xf>
    <xf numFmtId="0" fontId="10" fillId="0" borderId="21" xfId="0" applyFont="1" applyFill="1" applyBorder="1" applyAlignment="1">
      <alignment horizontal="center" vertical="center" textRotation="255" shrinkToFit="1"/>
    </xf>
    <xf numFmtId="0" fontId="36" fillId="0" borderId="3" xfId="1" applyFont="1" applyFill="1" applyBorder="1" applyAlignment="1">
      <alignment horizontal="center" vertical="center" textRotation="255" shrinkToFit="1"/>
    </xf>
    <xf numFmtId="0" fontId="36" fillId="0" borderId="4" xfId="1" applyFont="1" applyFill="1" applyBorder="1" applyAlignment="1">
      <alignment horizontal="center" vertical="center" textRotation="255" shrinkToFit="1"/>
    </xf>
    <xf numFmtId="0" fontId="36" fillId="0" borderId="2" xfId="1" applyFont="1" applyFill="1" applyBorder="1" applyAlignment="1">
      <alignment horizontal="center" vertical="center" textRotation="255" shrinkToFit="1"/>
    </xf>
    <xf numFmtId="0" fontId="3" fillId="0" borderId="3" xfId="0" applyFont="1" applyFill="1" applyBorder="1" applyAlignment="1">
      <alignment horizontal="center" vertical="center" textRotation="255"/>
    </xf>
    <xf numFmtId="0" fontId="3" fillId="0" borderId="4" xfId="0" applyFont="1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horizontal="center" vertical="center" textRotation="255"/>
    </xf>
    <xf numFmtId="0" fontId="97" fillId="0" borderId="3" xfId="0" applyFont="1" applyFill="1" applyBorder="1" applyAlignment="1">
      <alignment horizontal="center" vertical="center" textRotation="255"/>
    </xf>
    <xf numFmtId="0" fontId="97" fillId="0" borderId="4" xfId="0" applyFont="1" applyFill="1" applyBorder="1" applyAlignment="1">
      <alignment horizontal="center" vertical="center" textRotation="255"/>
    </xf>
    <xf numFmtId="0" fontId="97" fillId="0" borderId="2" xfId="0" applyFont="1" applyFill="1" applyBorder="1" applyAlignment="1">
      <alignment horizontal="center" vertical="center" textRotation="255"/>
    </xf>
    <xf numFmtId="0" fontId="18" fillId="0" borderId="3" xfId="0" applyFont="1" applyFill="1" applyBorder="1" applyAlignment="1">
      <alignment horizontal="center" vertical="center" textRotation="255"/>
    </xf>
    <xf numFmtId="0" fontId="18" fillId="0" borderId="4" xfId="0" applyFont="1" applyFill="1" applyBorder="1" applyAlignment="1">
      <alignment horizontal="center" vertical="center" textRotation="255"/>
    </xf>
    <xf numFmtId="0" fontId="18" fillId="0" borderId="2" xfId="0" applyFont="1" applyFill="1" applyBorder="1" applyAlignment="1">
      <alignment horizontal="center" vertical="center" textRotation="255"/>
    </xf>
    <xf numFmtId="0" fontId="36" fillId="0" borderId="1" xfId="0" applyFont="1" applyFill="1" applyBorder="1" applyAlignment="1">
      <alignment horizontal="center" vertical="center" textRotation="255" shrinkToFit="1"/>
    </xf>
    <xf numFmtId="0" fontId="118" fillId="0" borderId="21" xfId="0" applyFont="1" applyFill="1" applyBorder="1" applyAlignment="1">
      <alignment horizontal="left" vertical="center" shrinkToFit="1"/>
    </xf>
    <xf numFmtId="0" fontId="119" fillId="0" borderId="44" xfId="0" applyFont="1" applyBorder="1" applyAlignment="1">
      <alignment horizontal="left" vertical="center"/>
    </xf>
    <xf numFmtId="0" fontId="119" fillId="0" borderId="22" xfId="0" applyFont="1" applyBorder="1" applyAlignment="1">
      <alignment horizontal="left" vertical="center"/>
    </xf>
    <xf numFmtId="0" fontId="36" fillId="0" borderId="1" xfId="1" applyFont="1" applyFill="1" applyBorder="1" applyAlignment="1">
      <alignment horizontal="center" vertical="center" textRotation="255" shrinkToFit="1"/>
    </xf>
    <xf numFmtId="0" fontId="36" fillId="0" borderId="22" xfId="1" applyFont="1" applyFill="1" applyBorder="1" applyAlignment="1">
      <alignment horizontal="center" vertical="center" textRotation="255" shrinkToFit="1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3" fillId="0" borderId="5" xfId="0" applyFont="1" applyFill="1" applyBorder="1" applyAlignment="1" applyProtection="1">
      <alignment horizontal="left" vertical="center"/>
      <protection hidden="1"/>
    </xf>
    <xf numFmtId="0" fontId="35" fillId="0" borderId="5" xfId="0" applyFont="1" applyBorder="1" applyAlignment="1">
      <alignment horizontal="left" vertical="center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97" fillId="2" borderId="1" xfId="0" applyFont="1" applyFill="1" applyBorder="1" applyAlignment="1">
      <alignment horizontal="center" vertical="center"/>
    </xf>
    <xf numFmtId="0" fontId="97" fillId="2" borderId="1" xfId="0" applyFont="1" applyFill="1" applyBorder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10" fillId="0" borderId="3" xfId="0" applyFont="1" applyFill="1" applyBorder="1" applyAlignment="1">
      <alignment horizontal="center" vertical="center" textRotation="255" shrinkToFit="1"/>
    </xf>
    <xf numFmtId="0" fontId="10" fillId="0" borderId="4" xfId="0" applyFont="1" applyFill="1" applyBorder="1" applyAlignment="1">
      <alignment horizontal="center" vertical="center" textRotation="255" shrinkToFit="1"/>
    </xf>
    <xf numFmtId="0" fontId="10" fillId="0" borderId="2" xfId="0" applyFont="1" applyFill="1" applyBorder="1" applyAlignment="1">
      <alignment horizontal="center" vertical="center" textRotation="255" shrinkToFit="1"/>
    </xf>
    <xf numFmtId="0" fontId="36" fillId="0" borderId="3" xfId="0" applyFont="1" applyFill="1" applyBorder="1" applyAlignment="1">
      <alignment horizontal="center" vertical="center" textRotation="255" shrinkToFit="1"/>
    </xf>
    <xf numFmtId="0" fontId="36" fillId="0" borderId="4" xfId="0" applyFont="1" applyFill="1" applyBorder="1" applyAlignment="1">
      <alignment horizontal="center" vertical="center" textRotation="255" shrinkToFit="1"/>
    </xf>
    <xf numFmtId="0" fontId="36" fillId="0" borderId="2" xfId="0" applyFont="1" applyFill="1" applyBorder="1" applyAlignment="1">
      <alignment horizontal="center" vertical="center" textRotation="255" shrinkToFit="1"/>
    </xf>
    <xf numFmtId="0" fontId="113" fillId="0" borderId="21" xfId="0" applyFont="1" applyFill="1" applyBorder="1" applyAlignment="1">
      <alignment horizontal="left" vertical="center" shrinkToFit="1"/>
    </xf>
    <xf numFmtId="0" fontId="114" fillId="0" borderId="44" xfId="0" applyFont="1" applyBorder="1" applyAlignment="1">
      <alignment horizontal="left" vertical="center"/>
    </xf>
    <xf numFmtId="0" fontId="114" fillId="0" borderId="22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3" fillId="0" borderId="1" xfId="0" applyFont="1" applyFill="1" applyBorder="1" applyAlignment="1"/>
    <xf numFmtId="0" fontId="10" fillId="0" borderId="6" xfId="0" applyFont="1" applyFill="1" applyBorder="1" applyAlignment="1">
      <alignment horizontal="center" vertical="center" textRotation="255" shrinkToFit="1"/>
    </xf>
    <xf numFmtId="0" fontId="10" fillId="0" borderId="7" xfId="0" applyFont="1" applyFill="1" applyBorder="1" applyAlignment="1">
      <alignment horizontal="center" vertical="center" textRotation="255" shrinkToFit="1"/>
    </xf>
    <xf numFmtId="0" fontId="10" fillId="0" borderId="8" xfId="0" applyFont="1" applyFill="1" applyBorder="1" applyAlignment="1">
      <alignment horizontal="center" vertical="center" textRotation="255" shrinkToFit="1"/>
    </xf>
    <xf numFmtId="0" fontId="13" fillId="0" borderId="6" xfId="0" applyFont="1" applyFill="1" applyBorder="1" applyAlignment="1">
      <alignment horizontal="center" vertical="center" textRotation="255" shrinkToFit="1"/>
    </xf>
    <xf numFmtId="0" fontId="13" fillId="0" borderId="7" xfId="0" applyFont="1" applyFill="1" applyBorder="1" applyAlignment="1">
      <alignment horizontal="center" vertical="center" textRotation="255" shrinkToFit="1"/>
    </xf>
    <xf numFmtId="0" fontId="13" fillId="0" borderId="2" xfId="0" applyFont="1" applyFill="1" applyBorder="1" applyAlignment="1">
      <alignment horizontal="center" vertical="center" textRotation="255" shrinkToFit="1"/>
    </xf>
    <xf numFmtId="0" fontId="8" fillId="0" borderId="3" xfId="0" applyFont="1" applyFill="1" applyBorder="1" applyAlignment="1">
      <alignment horizontal="center" vertical="center" textRotation="255"/>
    </xf>
    <xf numFmtId="0" fontId="8" fillId="0" borderId="4" xfId="0" applyFont="1" applyFill="1" applyBorder="1" applyAlignment="1">
      <alignment horizontal="center" vertical="center" textRotation="255"/>
    </xf>
    <xf numFmtId="0" fontId="8" fillId="0" borderId="2" xfId="0" applyFont="1" applyFill="1" applyBorder="1" applyAlignment="1">
      <alignment horizontal="center" vertical="center" textRotation="255"/>
    </xf>
    <xf numFmtId="11" fontId="13" fillId="0" borderId="1" xfId="0" applyNumberFormat="1" applyFont="1" applyFill="1" applyBorder="1" applyAlignment="1">
      <alignment horizontal="center" vertical="center" textRotation="255" shrinkToFit="1"/>
    </xf>
    <xf numFmtId="0" fontId="100" fillId="0" borderId="22" xfId="0" applyFont="1" applyFill="1" applyBorder="1" applyAlignment="1">
      <alignment horizontal="center" vertical="center" textRotation="255" shrinkToFi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10" fillId="0" borderId="22" xfId="0" applyFont="1" applyFill="1" applyBorder="1" applyAlignment="1">
      <alignment horizontal="center" vertical="center" textRotation="255" shrinkToFi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textRotation="255" shrinkToFit="1"/>
    </xf>
    <xf numFmtId="0" fontId="10" fillId="0" borderId="0" xfId="0" applyFont="1" applyFill="1" applyBorder="1" applyAlignment="1">
      <alignment horizontal="center" vertical="center" textRotation="255" shrinkToFit="1"/>
    </xf>
    <xf numFmtId="0" fontId="10" fillId="0" borderId="10" xfId="0" applyFont="1" applyFill="1" applyBorder="1" applyAlignment="1">
      <alignment horizontal="center" vertical="center" textRotation="255" shrinkToFit="1"/>
    </xf>
    <xf numFmtId="0" fontId="13" fillId="0" borderId="22" xfId="0" applyFont="1" applyFill="1" applyBorder="1" applyAlignment="1">
      <alignment horizontal="center" vertical="center" textRotation="255" shrinkToFit="1"/>
    </xf>
    <xf numFmtId="0" fontId="10" fillId="0" borderId="9" xfId="0" applyFont="1" applyFill="1" applyBorder="1" applyAlignment="1">
      <alignment horizontal="center" vertical="center" textRotation="255" shrinkToFit="1"/>
    </xf>
    <xf numFmtId="0" fontId="10" fillId="0" borderId="3" xfId="3" applyFont="1" applyFill="1" applyBorder="1" applyAlignment="1">
      <alignment horizontal="center" vertical="center" textRotation="255" shrinkToFit="1"/>
    </xf>
    <xf numFmtId="0" fontId="10" fillId="0" borderId="4" xfId="3" applyFont="1" applyFill="1" applyBorder="1" applyAlignment="1">
      <alignment horizontal="center" vertical="center" textRotation="255" shrinkToFit="1"/>
    </xf>
    <xf numFmtId="0" fontId="10" fillId="0" borderId="9" xfId="3" applyFont="1" applyFill="1" applyBorder="1" applyAlignment="1">
      <alignment horizontal="center" vertical="center" textRotation="255" shrinkToFit="1"/>
    </xf>
    <xf numFmtId="0" fontId="10" fillId="0" borderId="2" xfId="3" applyFont="1" applyFill="1" applyBorder="1" applyAlignment="1">
      <alignment horizontal="center" vertical="center" textRotation="255" shrinkToFit="1"/>
    </xf>
    <xf numFmtId="0" fontId="8" fillId="0" borderId="21" xfId="0" applyFont="1" applyFill="1" applyBorder="1" applyAlignment="1"/>
    <xf numFmtId="0" fontId="13" fillId="0" borderId="1" xfId="0" applyFont="1" applyFill="1" applyBorder="1" applyAlignment="1">
      <alignment horizontal="center" vertical="center" textRotation="255" shrinkToFit="1"/>
    </xf>
    <xf numFmtId="0" fontId="3" fillId="2" borderId="1" xfId="0" applyFont="1" applyFill="1" applyBorder="1" applyAlignment="1">
      <alignment horizontal="center" vertical="center" textRotation="255"/>
    </xf>
    <xf numFmtId="0" fontId="100" fillId="0" borderId="1" xfId="1" applyFont="1" applyFill="1" applyBorder="1" applyAlignment="1">
      <alignment horizontal="center" vertical="center" textRotation="255" shrinkToFit="1"/>
    </xf>
    <xf numFmtId="0" fontId="100" fillId="0" borderId="3" xfId="3" applyFont="1" applyFill="1" applyBorder="1" applyAlignment="1">
      <alignment horizontal="center" vertical="center" textRotation="255" shrinkToFit="1"/>
    </xf>
    <xf numFmtId="0" fontId="100" fillId="0" borderId="4" xfId="3" applyFont="1" applyFill="1" applyBorder="1" applyAlignment="1">
      <alignment horizontal="center" vertical="center" textRotation="255" shrinkToFit="1"/>
    </xf>
    <xf numFmtId="0" fontId="100" fillId="0" borderId="2" xfId="3" applyFont="1" applyFill="1" applyBorder="1" applyAlignment="1">
      <alignment horizontal="center" vertical="center" textRotation="255" shrinkToFit="1"/>
    </xf>
    <xf numFmtId="49" fontId="10" fillId="0" borderId="3" xfId="3" applyNumberFormat="1" applyFont="1" applyFill="1" applyBorder="1" applyAlignment="1">
      <alignment horizontal="center" vertical="center" textRotation="255" shrinkToFit="1"/>
    </xf>
    <xf numFmtId="0" fontId="3" fillId="0" borderId="1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11" fontId="10" fillId="0" borderId="1" xfId="0" applyNumberFormat="1" applyFont="1" applyFill="1" applyBorder="1" applyAlignment="1">
      <alignment horizontal="center" vertical="center" textRotation="255" shrinkToFit="1"/>
    </xf>
    <xf numFmtId="0" fontId="8" fillId="26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top" wrapText="1"/>
    </xf>
    <xf numFmtId="0" fontId="8" fillId="0" borderId="1" xfId="3" applyFont="1" applyFill="1" applyBorder="1" applyAlignment="1">
      <alignment horizontal="left" vertical="center" shrinkToFit="1"/>
    </xf>
    <xf numFmtId="0" fontId="8" fillId="26" borderId="2" xfId="0" applyNumberFormat="1" applyFont="1" applyFill="1" applyBorder="1" applyAlignment="1">
      <alignment horizontal="center" vertical="center" shrinkToFit="1"/>
    </xf>
    <xf numFmtId="49" fontId="8" fillId="28" borderId="1" xfId="0" applyNumberFormat="1" applyFont="1" applyFill="1" applyBorder="1" applyAlignment="1">
      <alignment vertical="center" shrinkToFit="1"/>
    </xf>
  </cellXfs>
  <cellStyles count="51">
    <cellStyle name="20% - 輔色1 2" xfId="6"/>
    <cellStyle name="20% - 輔色2 2" xfId="7"/>
    <cellStyle name="20% - 輔色3 2" xfId="8"/>
    <cellStyle name="20% - 輔色4 2" xfId="9"/>
    <cellStyle name="20% - 輔色5 2" xfId="10"/>
    <cellStyle name="20% - 輔色6 2" xfId="11"/>
    <cellStyle name="40% - 輔色1 2" xfId="12"/>
    <cellStyle name="40% - 輔色2 2" xfId="13"/>
    <cellStyle name="40% - 輔色3 2" xfId="14"/>
    <cellStyle name="40% - 輔色4 2" xfId="15"/>
    <cellStyle name="40% - 輔色5 2" xfId="16"/>
    <cellStyle name="40% - 輔色6 2" xfId="17"/>
    <cellStyle name="60% - 輔色1 2" xfId="18"/>
    <cellStyle name="60% - 輔色2 2" xfId="19"/>
    <cellStyle name="60% - 輔色3 2" xfId="20"/>
    <cellStyle name="60% - 輔色4 2" xfId="21"/>
    <cellStyle name="60% - 輔色5 2" xfId="22"/>
    <cellStyle name="60% - 輔色6 2" xfId="23"/>
    <cellStyle name="一般" xfId="0" builtinId="0"/>
    <cellStyle name="一般 2" xfId="1"/>
    <cellStyle name="一般 2 2" xfId="24"/>
    <cellStyle name="一般 3" xfId="2"/>
    <cellStyle name="一般 4" xfId="3"/>
    <cellStyle name="一般 5" xfId="4"/>
    <cellStyle name="一般 6" xfId="5"/>
    <cellStyle name="中等 2" xfId="25"/>
    <cellStyle name="合計 2" xfId="26"/>
    <cellStyle name="好 2" xfId="27"/>
    <cellStyle name="好_里小11月-週菜單" xfId="28"/>
    <cellStyle name="計算方式 2" xfId="29"/>
    <cellStyle name="常规_Sheet1_5" xfId="30"/>
    <cellStyle name="連結的儲存格 2" xfId="31"/>
    <cellStyle name="備註 2" xfId="32"/>
    <cellStyle name="說明文字 2" xfId="33"/>
    <cellStyle name="輔色1 2" xfId="34"/>
    <cellStyle name="輔色2 2" xfId="35"/>
    <cellStyle name="輔色3 2" xfId="36"/>
    <cellStyle name="輔色4 2" xfId="37"/>
    <cellStyle name="輔色5 2" xfId="38"/>
    <cellStyle name="輔色6 2" xfId="39"/>
    <cellStyle name="標題 1 2" xfId="40"/>
    <cellStyle name="標題 2 2" xfId="41"/>
    <cellStyle name="標題 3 2" xfId="42"/>
    <cellStyle name="標題 4 2" xfId="43"/>
    <cellStyle name="標題 5" xfId="44"/>
    <cellStyle name="輸入 2" xfId="45"/>
    <cellStyle name="輸出 2" xfId="46"/>
    <cellStyle name="檢查儲存格 2" xfId="47"/>
    <cellStyle name="壞 2" xfId="48"/>
    <cellStyle name="壞_里小11月-週菜單" xfId="49"/>
    <cellStyle name="警告文字 2" xfId="50"/>
  </cellStyles>
  <dxfs count="9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3333FF"/>
      <color rgb="FF0033CC"/>
      <color rgb="FFCC3399"/>
      <color rgb="FFFF00FF"/>
      <color rgb="FFFF99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r1081/Desktop/&#20013;&#27491;&#22283;&#23567;&#33756;&#21934;/8.9&#26376;/&#20013;&#27491;8-9&#26376;&#24224;&#25035;-108.8.2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3631;&#26481;&#39640;&#20013;(&#20351;&#29992;ing)/&#33521;&#33593;&#30340;&#36039;&#26009;/&#23416;&#26657;/&#20449;&#32681;&#22283;&#23567;/109.10&#26376;&#33756;&#21934;&#29105;&#37327;&#20998;&#26512;-&#20449;&#3268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菜單"/>
      <sheetName val="食材"/>
      <sheetName val="工作表2"/>
      <sheetName val="月菜單"/>
      <sheetName val="工作表4"/>
      <sheetName val="一"/>
      <sheetName val="二"/>
      <sheetName val="三"/>
      <sheetName val="特殊石材"/>
      <sheetName val="四"/>
      <sheetName val="工作表1"/>
      <sheetName val="五"/>
      <sheetName val="工作表3"/>
      <sheetName val="工作表5"/>
      <sheetName val="六"/>
      <sheetName val="資料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特殊食材</v>
          </cell>
          <cell r="B1">
            <v>0</v>
          </cell>
          <cell r="C1">
            <v>0</v>
          </cell>
        </row>
        <row r="2">
          <cell r="A2" t="str">
            <v>名稱</v>
          </cell>
          <cell r="B2" t="str">
            <v>重量</v>
          </cell>
          <cell r="C2">
            <v>0</v>
          </cell>
        </row>
        <row r="3">
          <cell r="A3" t="str">
            <v>皮蛋(粒)</v>
          </cell>
          <cell r="B3">
            <v>55</v>
          </cell>
          <cell r="C3">
            <v>0</v>
          </cell>
        </row>
        <row r="4">
          <cell r="A4" t="str">
            <v>豆腐(非基改)-板</v>
          </cell>
          <cell r="B4">
            <v>6000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0月菜單"/>
      <sheetName val="第一週"/>
      <sheetName val="第二週"/>
      <sheetName val="第三週"/>
      <sheetName val="第四週"/>
    </sheetNames>
    <sheetDataSet>
      <sheetData sheetId="0"/>
      <sheetData sheetId="1">
        <row r="40">
          <cell r="E40">
            <v>696.19071526983168</v>
          </cell>
        </row>
      </sheetData>
      <sheetData sheetId="2">
        <row r="40">
          <cell r="E40">
            <v>704.17199653007503</v>
          </cell>
        </row>
      </sheetData>
      <sheetData sheetId="3">
        <row r="37">
          <cell r="E37">
            <v>682.26875744342988</v>
          </cell>
        </row>
      </sheetData>
      <sheetData sheetId="4">
        <row r="37">
          <cell r="E37">
            <v>802.90832807914751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4"/>
  <sheetViews>
    <sheetView topLeftCell="A15" zoomScale="59" zoomScaleNormal="59" workbookViewId="0">
      <selection activeCell="H21" sqref="H21"/>
    </sheetView>
  </sheetViews>
  <sheetFormatPr defaultColWidth="8" defaultRowHeight="17"/>
  <cols>
    <col min="1" max="1" width="2.33203125" style="123" customWidth="1"/>
    <col min="2" max="2" width="9.75" style="134" customWidth="1"/>
    <col min="3" max="3" width="4.25" style="123" customWidth="1"/>
    <col min="4" max="4" width="12.83203125" style="132" customWidth="1"/>
    <col min="5" max="5" width="19.75" style="131" customWidth="1"/>
    <col min="6" max="6" width="19.4140625" style="131" customWidth="1"/>
    <col min="7" max="7" width="15.1640625" style="131" customWidth="1"/>
    <col min="8" max="8" width="20.83203125" style="131" customWidth="1"/>
    <col min="9" max="9" width="12.4140625" style="131" customWidth="1"/>
    <col min="10" max="10" width="11.9140625" style="132" hidden="1" customWidth="1"/>
    <col min="11" max="11" width="10.6640625" style="133" customWidth="1"/>
    <col min="12" max="12" width="16.6640625" style="123" customWidth="1"/>
    <col min="13" max="16384" width="8" style="123"/>
  </cols>
  <sheetData>
    <row r="1" spans="2:12" ht="38.25" customHeight="1" thickBot="1">
      <c r="B1" s="666" t="s">
        <v>248</v>
      </c>
      <c r="C1" s="667"/>
      <c r="D1" s="667"/>
      <c r="E1" s="667"/>
      <c r="F1" s="667"/>
      <c r="G1" s="667"/>
      <c r="H1" s="667"/>
      <c r="I1" s="667"/>
      <c r="J1" s="121"/>
      <c r="K1" s="122"/>
    </row>
    <row r="2" spans="2:12" ht="48" customHeight="1" thickBot="1">
      <c r="B2" s="135" t="s">
        <v>44</v>
      </c>
      <c r="C2" s="163" t="s">
        <v>45</v>
      </c>
      <c r="D2" s="136" t="s">
        <v>46</v>
      </c>
      <c r="E2" s="136" t="s">
        <v>47</v>
      </c>
      <c r="F2" s="136" t="s">
        <v>48</v>
      </c>
      <c r="G2" s="136" t="s">
        <v>49</v>
      </c>
      <c r="H2" s="136" t="s">
        <v>50</v>
      </c>
      <c r="I2" s="137" t="s">
        <v>51</v>
      </c>
      <c r="J2" s="138" t="s">
        <v>37</v>
      </c>
      <c r="K2" s="139" t="s">
        <v>38</v>
      </c>
    </row>
    <row r="3" spans="2:12" ht="38.25" hidden="1" customHeight="1">
      <c r="B3" s="140"/>
      <c r="C3" s="141" t="s">
        <v>80</v>
      </c>
      <c r="D3" s="142"/>
      <c r="E3" s="171"/>
      <c r="F3" s="171"/>
      <c r="G3" s="142"/>
      <c r="H3" s="171"/>
      <c r="I3" s="143"/>
      <c r="J3" s="144"/>
      <c r="K3" s="145">
        <f>[2]第一週!E40</f>
        <v>696.19071526983168</v>
      </c>
    </row>
    <row r="4" spans="2:12" ht="38.25" hidden="1" customHeight="1">
      <c r="B4" s="146"/>
      <c r="C4" s="151" t="s">
        <v>53</v>
      </c>
      <c r="D4" s="152"/>
      <c r="E4" s="147"/>
      <c r="F4" s="278"/>
      <c r="G4" s="148"/>
      <c r="H4" s="148"/>
      <c r="I4" s="148"/>
      <c r="J4" s="149"/>
      <c r="K4" s="150">
        <f>工作表!L38</f>
        <v>701.95612844866582</v>
      </c>
    </row>
    <row r="5" spans="2:12" ht="38.25" hidden="1" customHeight="1">
      <c r="B5" s="146"/>
      <c r="C5" s="159" t="s">
        <v>54</v>
      </c>
      <c r="D5" s="673" t="s">
        <v>84</v>
      </c>
      <c r="E5" s="674"/>
      <c r="F5" s="152" t="s">
        <v>85</v>
      </c>
      <c r="G5" s="148"/>
      <c r="H5" s="147"/>
      <c r="I5" s="144" t="s">
        <v>34</v>
      </c>
      <c r="J5" s="144"/>
      <c r="K5" s="150">
        <f>工作表!S38</f>
        <v>535.54613578072372</v>
      </c>
      <c r="L5" s="126"/>
    </row>
    <row r="6" spans="2:12" ht="38.25" customHeight="1">
      <c r="B6" s="146" t="s">
        <v>249</v>
      </c>
      <c r="C6" s="151" t="s">
        <v>83</v>
      </c>
      <c r="D6" s="152" t="s">
        <v>28</v>
      </c>
      <c r="E6" s="152" t="s">
        <v>147</v>
      </c>
      <c r="F6" s="152" t="s">
        <v>270</v>
      </c>
      <c r="G6" s="148" t="s">
        <v>86</v>
      </c>
      <c r="H6" s="152" t="s">
        <v>278</v>
      </c>
      <c r="I6" s="144"/>
      <c r="J6" s="152"/>
      <c r="K6" s="145">
        <f>工作表!Z38</f>
        <v>725.71801705756923</v>
      </c>
    </row>
    <row r="7" spans="2:12" ht="38.25" customHeight="1" thickBot="1">
      <c r="B7" s="146" t="s">
        <v>250</v>
      </c>
      <c r="C7" s="154" t="s">
        <v>56</v>
      </c>
      <c r="D7" s="166" t="s">
        <v>66</v>
      </c>
      <c r="E7" s="152" t="s">
        <v>271</v>
      </c>
      <c r="F7" s="152" t="s">
        <v>88</v>
      </c>
      <c r="G7" s="512" t="s">
        <v>484</v>
      </c>
      <c r="H7" s="334" t="s">
        <v>279</v>
      </c>
      <c r="I7" s="266"/>
      <c r="J7" s="155"/>
      <c r="K7" s="156">
        <f>工作表!AG38</f>
        <v>676.9464366479292</v>
      </c>
    </row>
    <row r="8" spans="2:12" ht="38.25" customHeight="1">
      <c r="B8" s="140" t="s">
        <v>251</v>
      </c>
      <c r="C8" s="141" t="s">
        <v>52</v>
      </c>
      <c r="D8" s="142" t="s">
        <v>66</v>
      </c>
      <c r="E8" s="142" t="s">
        <v>272</v>
      </c>
      <c r="F8" s="142" t="s">
        <v>498</v>
      </c>
      <c r="G8" s="142" t="s">
        <v>86</v>
      </c>
      <c r="H8" s="142" t="s">
        <v>282</v>
      </c>
      <c r="I8" s="143"/>
      <c r="J8" s="142"/>
      <c r="K8" s="157">
        <f>'1205-1209'!E38</f>
        <v>711.82911239972589</v>
      </c>
    </row>
    <row r="9" spans="2:12" ht="38.25" customHeight="1">
      <c r="B9" s="146" t="s">
        <v>252</v>
      </c>
      <c r="C9" s="151" t="s">
        <v>53</v>
      </c>
      <c r="D9" s="152" t="s">
        <v>65</v>
      </c>
      <c r="E9" s="542" t="s">
        <v>293</v>
      </c>
      <c r="F9" s="278" t="s">
        <v>294</v>
      </c>
      <c r="G9" s="640" t="s">
        <v>484</v>
      </c>
      <c r="H9" s="148" t="s">
        <v>283</v>
      </c>
      <c r="I9" s="148"/>
      <c r="J9" s="144"/>
      <c r="K9" s="158">
        <f>'1205-1209'!L38</f>
        <v>722.06168047389588</v>
      </c>
      <c r="L9" s="127"/>
    </row>
    <row r="10" spans="2:12" ht="38.25" customHeight="1">
      <c r="B10" s="146" t="s">
        <v>253</v>
      </c>
      <c r="C10" s="159" t="s">
        <v>54</v>
      </c>
      <c r="D10" s="668" t="s">
        <v>273</v>
      </c>
      <c r="E10" s="675"/>
      <c r="F10" s="152" t="s">
        <v>315</v>
      </c>
      <c r="G10" s="152"/>
      <c r="H10" s="148"/>
      <c r="I10" s="144" t="s">
        <v>76</v>
      </c>
      <c r="J10" s="160"/>
      <c r="K10" s="145">
        <f>'1205-1209'!S38</f>
        <v>792.46077032810274</v>
      </c>
    </row>
    <row r="11" spans="2:12" ht="38.25" customHeight="1">
      <c r="B11" s="146" t="s">
        <v>254</v>
      </c>
      <c r="C11" s="151" t="s">
        <v>55</v>
      </c>
      <c r="D11" s="152" t="s">
        <v>65</v>
      </c>
      <c r="E11" s="161" t="s">
        <v>274</v>
      </c>
      <c r="F11" s="152" t="s">
        <v>478</v>
      </c>
      <c r="G11" s="152" t="s">
        <v>86</v>
      </c>
      <c r="H11" s="148" t="s">
        <v>298</v>
      </c>
      <c r="I11" s="541" t="s">
        <v>160</v>
      </c>
      <c r="J11" s="149"/>
      <c r="K11" s="150">
        <f>'1205-1209'!Z38</f>
        <v>684.16277324034365</v>
      </c>
    </row>
    <row r="12" spans="2:12" ht="38.25" customHeight="1" thickBot="1">
      <c r="B12" s="511" t="s">
        <v>255</v>
      </c>
      <c r="C12" s="154" t="s">
        <v>56</v>
      </c>
      <c r="D12" s="166" t="s">
        <v>66</v>
      </c>
      <c r="E12" s="162" t="s">
        <v>275</v>
      </c>
      <c r="F12" s="162" t="s">
        <v>295</v>
      </c>
      <c r="G12" s="512" t="s">
        <v>89</v>
      </c>
      <c r="H12" s="162" t="s">
        <v>446</v>
      </c>
      <c r="I12" s="155"/>
      <c r="J12" s="155"/>
      <c r="K12" s="156">
        <f>'1205-1209'!AG38</f>
        <v>681.55695944568981</v>
      </c>
    </row>
    <row r="13" spans="2:12" ht="38.25" customHeight="1">
      <c r="B13" s="153" t="s">
        <v>257</v>
      </c>
      <c r="C13" s="255" t="s">
        <v>79</v>
      </c>
      <c r="D13" s="508" t="s">
        <v>276</v>
      </c>
      <c r="E13" s="513" t="s">
        <v>289</v>
      </c>
      <c r="F13" s="513" t="s">
        <v>308</v>
      </c>
      <c r="G13" s="513" t="s">
        <v>281</v>
      </c>
      <c r="H13" s="513" t="s">
        <v>387</v>
      </c>
      <c r="I13" s="509"/>
      <c r="J13" s="510"/>
      <c r="K13" s="145">
        <v>0</v>
      </c>
    </row>
    <row r="14" spans="2:12" ht="38.25" customHeight="1">
      <c r="B14" s="146" t="s">
        <v>258</v>
      </c>
      <c r="C14" s="151" t="s">
        <v>53</v>
      </c>
      <c r="D14" s="152" t="s">
        <v>65</v>
      </c>
      <c r="E14" s="152" t="s">
        <v>286</v>
      </c>
      <c r="F14" s="152" t="s">
        <v>296</v>
      </c>
      <c r="G14" s="640" t="s">
        <v>484</v>
      </c>
      <c r="H14" s="148" t="s">
        <v>376</v>
      </c>
      <c r="I14" s="148"/>
      <c r="J14" s="144"/>
      <c r="K14" s="158">
        <f>'1212-1216'!L38</f>
        <v>739.98062718797814</v>
      </c>
    </row>
    <row r="15" spans="2:12" ht="38.25" customHeight="1">
      <c r="B15" s="146" t="s">
        <v>259</v>
      </c>
      <c r="C15" s="159" t="s">
        <v>54</v>
      </c>
      <c r="D15" s="668" t="s">
        <v>277</v>
      </c>
      <c r="E15" s="669"/>
      <c r="F15" s="514" t="s">
        <v>287</v>
      </c>
      <c r="G15" s="152" t="s">
        <v>86</v>
      </c>
      <c r="H15" s="149"/>
      <c r="I15" s="149" t="s">
        <v>77</v>
      </c>
      <c r="J15" s="149"/>
      <c r="K15" s="145">
        <f>'1212-1216'!S38</f>
        <v>708.7397410007967</v>
      </c>
    </row>
    <row r="16" spans="2:12" ht="38.25" customHeight="1">
      <c r="B16" s="331" t="s">
        <v>260</v>
      </c>
      <c r="C16" s="151" t="s">
        <v>55</v>
      </c>
      <c r="D16" s="152" t="s">
        <v>65</v>
      </c>
      <c r="E16" s="152" t="s">
        <v>285</v>
      </c>
      <c r="F16" s="152" t="s">
        <v>214</v>
      </c>
      <c r="G16" s="152" t="s">
        <v>86</v>
      </c>
      <c r="H16" s="148" t="s">
        <v>476</v>
      </c>
      <c r="I16" s="267"/>
      <c r="J16" s="152"/>
      <c r="K16" s="145">
        <f>'1212-1216'!Z38</f>
        <v>687.34484132130342</v>
      </c>
    </row>
    <row r="17" spans="2:11" ht="38.25" customHeight="1" thickBot="1">
      <c r="B17" s="332" t="s">
        <v>256</v>
      </c>
      <c r="C17" s="154" t="s">
        <v>56</v>
      </c>
      <c r="D17" s="166" t="s">
        <v>66</v>
      </c>
      <c r="E17" s="162" t="s">
        <v>284</v>
      </c>
      <c r="F17" s="162" t="s">
        <v>290</v>
      </c>
      <c r="G17" s="397" t="s">
        <v>89</v>
      </c>
      <c r="H17" s="162" t="s">
        <v>156</v>
      </c>
      <c r="I17" s="155"/>
      <c r="J17" s="155"/>
      <c r="K17" s="156">
        <f>'1212-1216'!AG38</f>
        <v>719.85753191174024</v>
      </c>
    </row>
    <row r="18" spans="2:11" ht="38.25" customHeight="1" thickBot="1">
      <c r="B18" s="140" t="s">
        <v>261</v>
      </c>
      <c r="C18" s="141" t="s">
        <v>52</v>
      </c>
      <c r="D18" s="142" t="s">
        <v>66</v>
      </c>
      <c r="E18" s="171" t="s">
        <v>307</v>
      </c>
      <c r="F18" s="142" t="s">
        <v>309</v>
      </c>
      <c r="G18" s="142" t="s">
        <v>86</v>
      </c>
      <c r="H18" s="142" t="s">
        <v>305</v>
      </c>
      <c r="I18" s="143"/>
      <c r="J18" s="136"/>
      <c r="K18" s="658">
        <f>'1219-1223'!E38</f>
        <v>699.18411559484014</v>
      </c>
    </row>
    <row r="19" spans="2:11" ht="38.25" customHeight="1">
      <c r="B19" s="153" t="s">
        <v>262</v>
      </c>
      <c r="C19" s="151" t="s">
        <v>53</v>
      </c>
      <c r="D19" s="152" t="s">
        <v>65</v>
      </c>
      <c r="E19" s="148" t="s">
        <v>300</v>
      </c>
      <c r="F19" s="148" t="s">
        <v>499</v>
      </c>
      <c r="G19" s="640" t="s">
        <v>484</v>
      </c>
      <c r="H19" s="148" t="s">
        <v>299</v>
      </c>
      <c r="I19" s="148"/>
      <c r="J19" s="144"/>
      <c r="K19" s="256">
        <f>'1219-1223'!L38</f>
        <v>670.2455675565518</v>
      </c>
    </row>
    <row r="20" spans="2:11" ht="38.25" customHeight="1">
      <c r="B20" s="654" t="s">
        <v>265</v>
      </c>
      <c r="C20" s="655" t="s">
        <v>54</v>
      </c>
      <c r="D20" s="656" t="s">
        <v>66</v>
      </c>
      <c r="E20" s="657" t="s">
        <v>306</v>
      </c>
      <c r="F20" s="657" t="s">
        <v>161</v>
      </c>
      <c r="G20" s="656" t="s">
        <v>86</v>
      </c>
      <c r="H20" s="657" t="s">
        <v>505</v>
      </c>
      <c r="I20" s="148" t="s">
        <v>77</v>
      </c>
      <c r="J20" s="144"/>
      <c r="K20" s="145">
        <f>'1219-1223'!S38</f>
        <v>733.16945180354594</v>
      </c>
    </row>
    <row r="21" spans="2:11" ht="38.25" customHeight="1">
      <c r="B21" s="146" t="s">
        <v>263</v>
      </c>
      <c r="C21" s="151" t="s">
        <v>55</v>
      </c>
      <c r="D21" s="152" t="s">
        <v>65</v>
      </c>
      <c r="E21" s="152" t="s">
        <v>302</v>
      </c>
      <c r="F21" s="152" t="s">
        <v>310</v>
      </c>
      <c r="G21" s="152" t="s">
        <v>86</v>
      </c>
      <c r="H21" s="152" t="s">
        <v>312</v>
      </c>
      <c r="I21" s="321" t="s">
        <v>78</v>
      </c>
      <c r="J21" s="160"/>
      <c r="K21" s="145">
        <f>'1219-1223'!Z38</f>
        <v>795.36685474831881</v>
      </c>
    </row>
    <row r="22" spans="2:11" ht="38.25" customHeight="1">
      <c r="B22" s="146" t="s">
        <v>264</v>
      </c>
      <c r="C22" s="151" t="s">
        <v>56</v>
      </c>
      <c r="D22" s="152" t="s">
        <v>66</v>
      </c>
      <c r="E22" s="152" t="s">
        <v>301</v>
      </c>
      <c r="F22" s="152" t="s">
        <v>311</v>
      </c>
      <c r="G22" s="647" t="s">
        <v>89</v>
      </c>
      <c r="H22" s="152" t="s">
        <v>377</v>
      </c>
      <c r="I22" s="149"/>
      <c r="J22" s="149"/>
      <c r="K22" s="158">
        <f>'1219-1223'!AG38</f>
        <v>658.66049700907467</v>
      </c>
    </row>
    <row r="23" spans="2:11" ht="36" customHeight="1" thickBot="1">
      <c r="B23" s="651" t="s">
        <v>501</v>
      </c>
      <c r="C23" s="652" t="s">
        <v>502</v>
      </c>
      <c r="D23" s="677" t="s">
        <v>297</v>
      </c>
      <c r="E23" s="678"/>
      <c r="F23" s="653" t="s">
        <v>503</v>
      </c>
      <c r="G23" s="653"/>
      <c r="H23" s="653" t="s">
        <v>504</v>
      </c>
      <c r="I23" s="648"/>
      <c r="J23" s="649"/>
      <c r="K23" s="650">
        <f>'1219-1223'!AG38</f>
        <v>658.66049700907467</v>
      </c>
    </row>
    <row r="24" spans="2:11" ht="36" customHeight="1">
      <c r="B24" s="293" t="s">
        <v>266</v>
      </c>
      <c r="C24" s="255" t="s">
        <v>62</v>
      </c>
      <c r="D24" s="148" t="s">
        <v>65</v>
      </c>
      <c r="E24" s="172" t="s">
        <v>291</v>
      </c>
      <c r="F24" s="172" t="s">
        <v>313</v>
      </c>
      <c r="G24" s="640" t="s">
        <v>484</v>
      </c>
      <c r="H24" s="172" t="s">
        <v>288</v>
      </c>
      <c r="I24" s="148"/>
      <c r="J24" s="124"/>
      <c r="K24" s="251">
        <f>'1226-1230'!L38</f>
        <v>704.20144228097161</v>
      </c>
    </row>
    <row r="25" spans="2:11" ht="36" customHeight="1">
      <c r="B25" s="333" t="s">
        <v>267</v>
      </c>
      <c r="C25" s="159" t="s">
        <v>63</v>
      </c>
      <c r="D25" s="668" t="s">
        <v>303</v>
      </c>
      <c r="E25" s="676"/>
      <c r="F25" s="170" t="s">
        <v>450</v>
      </c>
      <c r="G25" s="148"/>
      <c r="H25" s="170" t="s">
        <v>304</v>
      </c>
      <c r="I25" s="149" t="s">
        <v>77</v>
      </c>
      <c r="J25" s="125"/>
      <c r="K25" s="252">
        <f>'1226-1230'!S38</f>
        <v>726.89819532187585</v>
      </c>
    </row>
    <row r="26" spans="2:11" ht="36" customHeight="1">
      <c r="B26" s="293" t="s">
        <v>268</v>
      </c>
      <c r="C26" s="255" t="s">
        <v>64</v>
      </c>
      <c r="D26" s="152" t="s">
        <v>90</v>
      </c>
      <c r="E26" s="543" t="s">
        <v>292</v>
      </c>
      <c r="F26" s="170" t="s">
        <v>314</v>
      </c>
      <c r="G26" s="152" t="s">
        <v>91</v>
      </c>
      <c r="H26" s="172" t="s">
        <v>445</v>
      </c>
      <c r="I26" s="335"/>
      <c r="J26" s="268"/>
      <c r="K26" s="269">
        <f>'1226-1230'!Z38</f>
        <v>665.99709135372473</v>
      </c>
    </row>
    <row r="27" spans="2:11" s="130" customFormat="1" ht="36" customHeight="1" thickBot="1">
      <c r="B27" s="294" t="s">
        <v>269</v>
      </c>
      <c r="C27" s="154" t="s">
        <v>39</v>
      </c>
      <c r="D27" s="166" t="s">
        <v>66</v>
      </c>
      <c r="E27" s="162" t="s">
        <v>455</v>
      </c>
      <c r="F27" s="162" t="s">
        <v>496</v>
      </c>
      <c r="G27" s="397" t="s">
        <v>89</v>
      </c>
      <c r="H27" s="162" t="s">
        <v>280</v>
      </c>
      <c r="I27" s="128"/>
      <c r="J27" s="129"/>
      <c r="K27" s="298">
        <f>'1226-1230'!AG38</f>
        <v>780.82516627452424</v>
      </c>
    </row>
    <row r="28" spans="2:11" s="130" customFormat="1" ht="36" hidden="1" customHeight="1" thickBot="1">
      <c r="B28" s="294" t="s">
        <v>157</v>
      </c>
      <c r="C28" s="398" t="s">
        <v>158</v>
      </c>
      <c r="D28" s="399" t="s">
        <v>162</v>
      </c>
      <c r="E28" s="151" t="s">
        <v>163</v>
      </c>
      <c r="F28" s="152" t="s">
        <v>164</v>
      </c>
      <c r="G28" s="152" t="s">
        <v>165</v>
      </c>
      <c r="H28" s="152" t="s">
        <v>166</v>
      </c>
      <c r="I28" s="148"/>
      <c r="J28" s="152" t="s">
        <v>87</v>
      </c>
      <c r="K28" s="298">
        <f>工作表!E38</f>
        <v>749.97406018038157</v>
      </c>
    </row>
    <row r="29" spans="2:11" ht="20.5" customHeight="1">
      <c r="B29" s="670"/>
      <c r="C29" s="671"/>
      <c r="D29" s="672"/>
      <c r="E29" s="672"/>
      <c r="F29" s="672"/>
      <c r="G29" s="672"/>
      <c r="H29" s="664" t="s">
        <v>36</v>
      </c>
      <c r="I29" s="665"/>
      <c r="J29" s="665"/>
      <c r="K29" s="665"/>
    </row>
    <row r="30" spans="2:11" ht="31.25" customHeight="1">
      <c r="B30" s="661" t="s">
        <v>58</v>
      </c>
      <c r="C30" s="662"/>
      <c r="D30" s="663"/>
      <c r="E30" s="663"/>
      <c r="F30" s="663"/>
      <c r="G30" s="663"/>
    </row>
    <row r="31" spans="2:11" ht="19.5">
      <c r="B31" s="661"/>
      <c r="C31" s="662"/>
      <c r="D31" s="663"/>
      <c r="E31" s="663"/>
      <c r="F31" s="663"/>
      <c r="G31" s="663"/>
    </row>
    <row r="32" spans="2:11" ht="19.5">
      <c r="B32" s="661"/>
      <c r="C32" s="662"/>
      <c r="D32" s="663"/>
      <c r="E32" s="663"/>
      <c r="F32" s="663"/>
      <c r="G32" s="663"/>
    </row>
    <row r="33" spans="2:7" ht="19.5">
      <c r="B33" s="661"/>
      <c r="C33" s="662"/>
      <c r="D33" s="663"/>
      <c r="E33" s="663"/>
      <c r="F33" s="663"/>
      <c r="G33" s="663"/>
    </row>
    <row r="34" spans="2:7" ht="19.5">
      <c r="B34" s="661"/>
      <c r="C34" s="662"/>
      <c r="D34" s="663"/>
      <c r="E34" s="663"/>
      <c r="F34" s="663"/>
      <c r="G34" s="663"/>
    </row>
  </sheetData>
  <mergeCells count="13">
    <mergeCell ref="B32:G32"/>
    <mergeCell ref="B33:G33"/>
    <mergeCell ref="B34:G34"/>
    <mergeCell ref="H29:K29"/>
    <mergeCell ref="B1:I1"/>
    <mergeCell ref="D15:E15"/>
    <mergeCell ref="B29:G29"/>
    <mergeCell ref="B30:G30"/>
    <mergeCell ref="B31:G31"/>
    <mergeCell ref="D5:E5"/>
    <mergeCell ref="D10:E10"/>
    <mergeCell ref="D25:E25"/>
    <mergeCell ref="D23:E23"/>
  </mergeCells>
  <phoneticPr fontId="9" type="noConversion"/>
  <printOptions horizontalCentered="1" verticalCentered="1"/>
  <pageMargins left="7.874015748031496E-2" right="7.874015748031496E-2" top="7.874015748031496E-2" bottom="7.874015748031496E-2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44"/>
  <sheetViews>
    <sheetView topLeftCell="A10" zoomScale="63" zoomScaleNormal="63" workbookViewId="0">
      <selection activeCell="AN22" sqref="AN22"/>
    </sheetView>
  </sheetViews>
  <sheetFormatPr defaultRowHeight="14"/>
  <cols>
    <col min="1" max="1" width="4.9140625" customWidth="1"/>
    <col min="2" max="2" width="5.6640625" customWidth="1"/>
    <col min="3" max="3" width="10" customWidth="1"/>
    <col min="4" max="4" width="6.6640625" customWidth="1"/>
    <col min="5" max="5" width="7" customWidth="1"/>
    <col min="6" max="8" width="4.6640625" style="202" hidden="1" customWidth="1"/>
    <col min="9" max="9" width="5.33203125" customWidth="1"/>
    <col min="10" max="10" width="10.83203125" customWidth="1"/>
    <col min="11" max="11" width="6.9140625" customWidth="1"/>
    <col min="12" max="12" width="7.08203125" customWidth="1"/>
    <col min="13" max="15" width="4.6640625" style="202" hidden="1" customWidth="1"/>
    <col min="16" max="16" width="5.83203125" customWidth="1"/>
    <col min="17" max="17" width="10.33203125" customWidth="1"/>
    <col min="18" max="18" width="6.4140625" customWidth="1"/>
    <col min="19" max="19" width="7" customWidth="1"/>
    <col min="20" max="22" width="4.6640625" style="202" hidden="1" customWidth="1"/>
    <col min="23" max="23" width="6" customWidth="1"/>
    <col min="24" max="24" width="10.08203125" customWidth="1"/>
    <col min="25" max="26" width="7.08203125" customWidth="1"/>
    <col min="27" max="29" width="4.6640625" style="202" hidden="1" customWidth="1"/>
    <col min="30" max="30" width="5.33203125" customWidth="1"/>
    <col min="31" max="31" width="10.08203125" customWidth="1"/>
    <col min="32" max="32" width="7.4140625" customWidth="1"/>
    <col min="33" max="33" width="6.9140625" customWidth="1"/>
    <col min="34" max="36" width="4.6640625" style="202" hidden="1" customWidth="1"/>
    <col min="38" max="38" width="28.6640625" customWidth="1"/>
  </cols>
  <sheetData>
    <row r="1" spans="1:51" ht="25">
      <c r="A1" s="726" t="s">
        <v>316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  <c r="Z1" s="726"/>
      <c r="AA1" s="726"/>
      <c r="AB1" s="726"/>
      <c r="AC1" s="726"/>
      <c r="AD1" s="726"/>
      <c r="AE1" s="726"/>
      <c r="AF1" s="726"/>
      <c r="AG1" s="727"/>
      <c r="AH1"/>
      <c r="AI1"/>
      <c r="AJ1"/>
    </row>
    <row r="2" spans="1:51" s="501" customFormat="1" ht="24" customHeight="1">
      <c r="A2" s="728" t="s">
        <v>21</v>
      </c>
      <c r="B2" s="728"/>
      <c r="C2" s="729" t="s">
        <v>493</v>
      </c>
      <c r="D2" s="730"/>
      <c r="E2" s="730"/>
      <c r="F2" s="730"/>
      <c r="G2" s="730"/>
      <c r="H2" s="730"/>
      <c r="I2" s="730"/>
      <c r="J2" s="730"/>
      <c r="K2" s="730"/>
      <c r="L2" s="730"/>
      <c r="M2" s="179"/>
      <c r="N2" s="179"/>
      <c r="O2" s="179"/>
      <c r="P2" s="504" t="s">
        <v>82</v>
      </c>
      <c r="Q2" s="504"/>
      <c r="R2" s="45"/>
      <c r="S2" s="504"/>
      <c r="T2" s="179"/>
      <c r="U2" s="179"/>
      <c r="V2" s="179"/>
      <c r="W2" s="504"/>
      <c r="X2" s="504" t="s">
        <v>22</v>
      </c>
      <c r="Z2" s="504"/>
      <c r="AA2" s="176"/>
      <c r="AB2" s="176"/>
      <c r="AC2" s="176"/>
      <c r="AF2" s="504"/>
      <c r="AH2" s="176"/>
      <c r="AI2" s="176"/>
      <c r="AJ2" s="731"/>
      <c r="AK2" s="731"/>
      <c r="AL2" s="731"/>
      <c r="AM2" s="731"/>
      <c r="AN2" s="731"/>
      <c r="AO2" s="731"/>
      <c r="AP2" s="731"/>
      <c r="AQ2" s="731"/>
      <c r="AR2" s="731"/>
      <c r="AS2" s="731"/>
      <c r="AT2" s="731"/>
      <c r="AU2" s="731"/>
      <c r="AV2" s="731"/>
      <c r="AW2" s="731"/>
      <c r="AX2" s="731"/>
      <c r="AY2" s="731"/>
    </row>
    <row r="3" spans="1:51" ht="17">
      <c r="A3" s="506" t="s">
        <v>0</v>
      </c>
      <c r="B3" s="732" t="s">
        <v>167</v>
      </c>
      <c r="C3" s="733"/>
      <c r="D3" s="733"/>
      <c r="E3" s="733"/>
      <c r="F3" s="515"/>
      <c r="G3" s="516"/>
      <c r="H3" s="516"/>
      <c r="I3" s="732" t="s">
        <v>168</v>
      </c>
      <c r="J3" s="733"/>
      <c r="K3" s="733"/>
      <c r="L3" s="733"/>
      <c r="M3" s="515"/>
      <c r="N3" s="516"/>
      <c r="O3" s="516"/>
      <c r="P3" s="732" t="s">
        <v>169</v>
      </c>
      <c r="Q3" s="733"/>
      <c r="R3" s="733"/>
      <c r="S3" s="733"/>
      <c r="T3" s="180"/>
      <c r="U3" s="181"/>
      <c r="V3" s="181"/>
      <c r="W3" s="734" t="s">
        <v>317</v>
      </c>
      <c r="X3" s="735"/>
      <c r="Y3" s="735"/>
      <c r="Z3" s="735"/>
      <c r="AA3" s="180"/>
      <c r="AB3" s="181"/>
      <c r="AC3" s="181"/>
      <c r="AD3" s="692" t="s">
        <v>318</v>
      </c>
      <c r="AE3" s="693"/>
      <c r="AF3" s="693"/>
      <c r="AG3" s="693"/>
      <c r="AH3" s="180"/>
      <c r="AI3" s="181"/>
      <c r="AJ3" s="181"/>
    </row>
    <row r="4" spans="1:51" ht="17">
      <c r="A4" s="506" t="s">
        <v>3</v>
      </c>
      <c r="B4" s="10" t="s">
        <v>4</v>
      </c>
      <c r="C4" s="506" t="s">
        <v>5</v>
      </c>
      <c r="D4" s="11" t="s">
        <v>6</v>
      </c>
      <c r="E4" s="10" t="s">
        <v>7</v>
      </c>
      <c r="F4" s="178" t="s">
        <v>40</v>
      </c>
      <c r="G4" s="178" t="s">
        <v>41</v>
      </c>
      <c r="H4" s="206" t="s">
        <v>42</v>
      </c>
      <c r="I4" s="10" t="s">
        <v>4</v>
      </c>
      <c r="J4" s="506" t="s">
        <v>5</v>
      </c>
      <c r="K4" s="11" t="s">
        <v>6</v>
      </c>
      <c r="L4" s="10" t="s">
        <v>7</v>
      </c>
      <c r="M4" s="178" t="s">
        <v>40</v>
      </c>
      <c r="N4" s="178" t="s">
        <v>41</v>
      </c>
      <c r="O4" s="206" t="s">
        <v>42</v>
      </c>
      <c r="P4" s="10" t="s">
        <v>4</v>
      </c>
      <c r="Q4" s="506" t="s">
        <v>5</v>
      </c>
      <c r="R4" s="11" t="s">
        <v>6</v>
      </c>
      <c r="S4" s="10" t="s">
        <v>7</v>
      </c>
      <c r="T4" s="178" t="s">
        <v>40</v>
      </c>
      <c r="U4" s="178" t="s">
        <v>41</v>
      </c>
      <c r="V4" s="206" t="s">
        <v>42</v>
      </c>
      <c r="W4" s="10" t="s">
        <v>4</v>
      </c>
      <c r="X4" s="506" t="s">
        <v>5</v>
      </c>
      <c r="Y4" s="11" t="s">
        <v>6</v>
      </c>
      <c r="Z4" s="10" t="s">
        <v>7</v>
      </c>
      <c r="AA4" s="178" t="s">
        <v>40</v>
      </c>
      <c r="AB4" s="178" t="s">
        <v>41</v>
      </c>
      <c r="AC4" s="206" t="s">
        <v>42</v>
      </c>
      <c r="AD4" s="10" t="s">
        <v>4</v>
      </c>
      <c r="AE4" s="506" t="s">
        <v>5</v>
      </c>
      <c r="AF4" s="11" t="s">
        <v>6</v>
      </c>
      <c r="AG4" s="10" t="s">
        <v>7</v>
      </c>
      <c r="AH4" s="178" t="s">
        <v>40</v>
      </c>
      <c r="AI4" s="178" t="s">
        <v>41</v>
      </c>
      <c r="AJ4" s="206" t="s">
        <v>42</v>
      </c>
    </row>
    <row r="5" spans="1:51" ht="16.75" customHeight="1">
      <c r="A5" s="698" t="s">
        <v>1</v>
      </c>
      <c r="B5" s="714" t="s">
        <v>69</v>
      </c>
      <c r="C5" s="403" t="s">
        <v>70</v>
      </c>
      <c r="D5" s="351">
        <v>71</v>
      </c>
      <c r="E5" s="351">
        <v>50</v>
      </c>
      <c r="F5" s="426">
        <v>4.5</v>
      </c>
      <c r="G5" s="429"/>
      <c r="H5" s="429"/>
      <c r="I5" s="714" t="s">
        <v>28</v>
      </c>
      <c r="J5" s="403" t="s">
        <v>26</v>
      </c>
      <c r="K5" s="351">
        <v>52</v>
      </c>
      <c r="L5" s="351">
        <v>35</v>
      </c>
      <c r="M5" s="426">
        <v>4.5</v>
      </c>
      <c r="N5" s="429"/>
      <c r="O5" s="429"/>
      <c r="P5" s="700" t="s">
        <v>159</v>
      </c>
      <c r="Q5" s="403" t="s">
        <v>139</v>
      </c>
      <c r="R5" s="351">
        <v>154</v>
      </c>
      <c r="S5" s="351">
        <v>108</v>
      </c>
      <c r="T5" s="223">
        <f>R5/30</f>
        <v>5.1333333333333337</v>
      </c>
      <c r="U5" s="183"/>
      <c r="V5" s="183"/>
      <c r="W5" s="717" t="s">
        <v>28</v>
      </c>
      <c r="X5" s="49" t="s">
        <v>26</v>
      </c>
      <c r="Y5" s="41">
        <v>52</v>
      </c>
      <c r="Z5" s="41">
        <v>35</v>
      </c>
      <c r="AA5" s="212">
        <v>4.5</v>
      </c>
      <c r="AB5" s="183"/>
      <c r="AC5" s="183"/>
      <c r="AD5" s="711" t="s">
        <v>69</v>
      </c>
      <c r="AE5" s="49" t="s">
        <v>70</v>
      </c>
      <c r="AF5" s="41">
        <v>71</v>
      </c>
      <c r="AG5" s="41">
        <v>50</v>
      </c>
      <c r="AH5" s="212">
        <v>4.5</v>
      </c>
      <c r="AI5" s="183"/>
      <c r="AJ5" s="183"/>
    </row>
    <row r="6" spans="1:51" ht="16.75" customHeight="1">
      <c r="A6" s="698"/>
      <c r="B6" s="715"/>
      <c r="C6" s="403"/>
      <c r="D6" s="351"/>
      <c r="E6" s="351"/>
      <c r="F6" s="433"/>
      <c r="G6" s="433"/>
      <c r="H6" s="429"/>
      <c r="I6" s="715"/>
      <c r="J6" s="403" t="s">
        <v>29</v>
      </c>
      <c r="K6" s="351">
        <v>22</v>
      </c>
      <c r="L6" s="351">
        <v>15</v>
      </c>
      <c r="M6" s="433"/>
      <c r="N6" s="433"/>
      <c r="O6" s="429"/>
      <c r="P6" s="701"/>
      <c r="Q6" s="442" t="s">
        <v>197</v>
      </c>
      <c r="R6" s="340">
        <f t="shared" ref="R6:R9" si="0">S6/670*1000</f>
        <v>62.686567164179102</v>
      </c>
      <c r="S6" s="408">
        <v>42</v>
      </c>
      <c r="T6" s="182"/>
      <c r="U6" s="192">
        <f>R6/35</f>
        <v>1.7910447761194028</v>
      </c>
      <c r="V6" s="183"/>
      <c r="W6" s="718"/>
      <c r="X6" s="69" t="s">
        <v>29</v>
      </c>
      <c r="Y6" s="41">
        <v>22</v>
      </c>
      <c r="Z6" s="41">
        <v>15</v>
      </c>
      <c r="AA6" s="182"/>
      <c r="AB6" s="182"/>
      <c r="AC6" s="183"/>
      <c r="AD6" s="712"/>
      <c r="AE6" s="69"/>
      <c r="AF6" s="41"/>
      <c r="AG6" s="41"/>
      <c r="AH6" s="182"/>
      <c r="AI6" s="182"/>
      <c r="AJ6" s="183"/>
      <c r="AK6" s="165"/>
    </row>
    <row r="7" spans="1:51" ht="17">
      <c r="A7" s="698"/>
      <c r="B7" s="716"/>
      <c r="C7" s="351"/>
      <c r="D7" s="351"/>
      <c r="E7" s="351"/>
      <c r="F7" s="433"/>
      <c r="G7" s="435"/>
      <c r="H7" s="429"/>
      <c r="I7" s="716"/>
      <c r="J7" s="403"/>
      <c r="K7" s="351"/>
      <c r="L7" s="351"/>
      <c r="M7" s="433"/>
      <c r="N7" s="435"/>
      <c r="O7" s="429"/>
      <c r="P7" s="701"/>
      <c r="Q7" s="517" t="s">
        <v>149</v>
      </c>
      <c r="R7" s="340">
        <f t="shared" si="0"/>
        <v>11.940298507462687</v>
      </c>
      <c r="S7" s="408">
        <v>8</v>
      </c>
      <c r="T7" s="182"/>
      <c r="U7" s="192"/>
      <c r="V7" s="207">
        <f t="shared" ref="V7:V9" si="1">R7/100</f>
        <v>0.11940298507462688</v>
      </c>
      <c r="W7" s="719"/>
      <c r="X7" s="61"/>
      <c r="Y7" s="75"/>
      <c r="Z7" s="41"/>
      <c r="AA7" s="182"/>
      <c r="AB7" s="184"/>
      <c r="AC7" s="183"/>
      <c r="AD7" s="713"/>
      <c r="AE7" s="44"/>
      <c r="AF7" s="41"/>
      <c r="AG7" s="41"/>
      <c r="AH7" s="182"/>
      <c r="AI7" s="184"/>
      <c r="AJ7" s="183"/>
      <c r="AK7" s="165"/>
      <c r="AL7" s="291"/>
    </row>
    <row r="8" spans="1:51" ht="17" customHeight="1">
      <c r="A8" s="698" t="s">
        <v>8</v>
      </c>
      <c r="B8" s="703" t="str">
        <f>'12月菜單'!E8</f>
        <v>麻油雞</v>
      </c>
      <c r="C8" s="407" t="s">
        <v>110</v>
      </c>
      <c r="D8" s="340">
        <f>E8/670*1000</f>
        <v>82.089552238805965</v>
      </c>
      <c r="E8" s="408">
        <v>55</v>
      </c>
      <c r="F8" s="433"/>
      <c r="G8" s="439">
        <f>D8/40*0.85</f>
        <v>1.7444029850746268</v>
      </c>
      <c r="H8" s="439"/>
      <c r="I8" s="700" t="str">
        <f>'12月菜單'!E9</f>
        <v>油蔥蒸魚</v>
      </c>
      <c r="J8" s="407" t="s">
        <v>183</v>
      </c>
      <c r="K8" s="518">
        <f>L8/670*1000</f>
        <v>119.40298507462687</v>
      </c>
      <c r="L8" s="408">
        <v>80</v>
      </c>
      <c r="M8" s="433"/>
      <c r="N8" s="439">
        <f>K8/35*0.6</f>
        <v>2.0469083155650321</v>
      </c>
      <c r="O8" s="439"/>
      <c r="P8" s="701"/>
      <c r="Q8" s="417" t="s">
        <v>198</v>
      </c>
      <c r="R8" s="340">
        <f t="shared" si="0"/>
        <v>14.925373134328359</v>
      </c>
      <c r="S8" s="519">
        <v>10</v>
      </c>
      <c r="T8" s="223">
        <f>R8/85</f>
        <v>0.17559262510974541</v>
      </c>
      <c r="U8" s="192"/>
      <c r="V8" s="207"/>
      <c r="W8" s="697" t="str">
        <f>'12月菜單'!E6</f>
        <v>魚丸滷肉燥</v>
      </c>
      <c r="X8" s="490" t="s">
        <v>319</v>
      </c>
      <c r="Y8" s="610">
        <f t="shared" ref="Y8:Y10" si="2">Z8/701*1000</f>
        <v>59.914407988587726</v>
      </c>
      <c r="Z8" s="78">
        <v>42</v>
      </c>
      <c r="AA8" s="182"/>
      <c r="AB8" s="494">
        <f>Y8/35</f>
        <v>1.7118402282453635</v>
      </c>
      <c r="AC8" s="494"/>
      <c r="AD8" s="720" t="str">
        <f>'12月菜單'!E7</f>
        <v>五味醬雞丁</v>
      </c>
      <c r="AE8" s="51" t="s">
        <v>334</v>
      </c>
      <c r="AF8" s="261">
        <f>AG8/701*1000</f>
        <v>81.312410841654781</v>
      </c>
      <c r="AG8" s="491">
        <v>57</v>
      </c>
      <c r="AH8" s="182"/>
      <c r="AI8" s="494">
        <f>AF8/40*0.85</f>
        <v>1.727888730385164</v>
      </c>
      <c r="AJ8" s="494"/>
      <c r="AK8" s="165"/>
      <c r="AL8" s="322" t="s">
        <v>222</v>
      </c>
    </row>
    <row r="9" spans="1:51" ht="17" customHeight="1">
      <c r="A9" s="693"/>
      <c r="B9" s="703"/>
      <c r="C9" s="407" t="s">
        <v>171</v>
      </c>
      <c r="D9" s="340">
        <f>E9/670*1000</f>
        <v>32.835820895522389</v>
      </c>
      <c r="E9" s="408">
        <v>22</v>
      </c>
      <c r="F9" s="520"/>
      <c r="G9" s="439"/>
      <c r="H9" s="521">
        <f>D9/100</f>
        <v>0.32835820895522388</v>
      </c>
      <c r="I9" s="701"/>
      <c r="J9" s="417" t="s">
        <v>101</v>
      </c>
      <c r="K9" s="340">
        <f t="shared" ref="K9:K11" si="3">L9/670*1000</f>
        <v>14.925373134328359</v>
      </c>
      <c r="L9" s="408">
        <v>10</v>
      </c>
      <c r="M9" s="437"/>
      <c r="N9" s="439"/>
      <c r="O9" s="480">
        <f t="shared" ref="O9:O11" si="4">K9/100</f>
        <v>0.1492537313432836</v>
      </c>
      <c r="P9" s="701"/>
      <c r="Q9" s="417" t="s">
        <v>199</v>
      </c>
      <c r="R9" s="340">
        <f t="shared" si="0"/>
        <v>7.4626865671641793</v>
      </c>
      <c r="S9" s="519">
        <v>5</v>
      </c>
      <c r="T9" s="309"/>
      <c r="U9" s="186"/>
      <c r="V9" s="207">
        <f t="shared" si="1"/>
        <v>7.4626865671641798E-2</v>
      </c>
      <c r="W9" s="697"/>
      <c r="X9" s="425" t="s">
        <v>320</v>
      </c>
      <c r="Y9" s="610">
        <f t="shared" si="2"/>
        <v>12.838801711840228</v>
      </c>
      <c r="Z9" s="491">
        <v>9</v>
      </c>
      <c r="AA9" s="309"/>
      <c r="AB9" s="494">
        <f>Y9/50</f>
        <v>0.25677603423680456</v>
      </c>
      <c r="AC9" s="207"/>
      <c r="AD9" s="720"/>
      <c r="AE9" s="51" t="s">
        <v>335</v>
      </c>
      <c r="AF9" s="610">
        <f>AG9/701*1000</f>
        <v>31.383737517831669</v>
      </c>
      <c r="AG9" s="491">
        <v>22</v>
      </c>
      <c r="AH9" s="494">
        <f>AF9/90</f>
        <v>0.34870819464257408</v>
      </c>
      <c r="AI9" s="186"/>
      <c r="AJ9" s="207"/>
      <c r="AK9" s="165"/>
      <c r="AL9" s="323"/>
    </row>
    <row r="10" spans="1:51" ht="17" customHeight="1">
      <c r="A10" s="693"/>
      <c r="B10" s="703"/>
      <c r="C10" s="442" t="s">
        <v>172</v>
      </c>
      <c r="D10" s="340"/>
      <c r="E10" s="408">
        <v>0.6</v>
      </c>
      <c r="F10" s="477"/>
      <c r="G10" s="444"/>
      <c r="H10" s="521">
        <f>D10/100</f>
        <v>0</v>
      </c>
      <c r="I10" s="701"/>
      <c r="J10" s="442" t="s">
        <v>185</v>
      </c>
      <c r="K10" s="340">
        <f t="shared" si="3"/>
        <v>7.4626865671641793</v>
      </c>
      <c r="L10" s="408">
        <v>5</v>
      </c>
      <c r="M10" s="433"/>
      <c r="N10" s="439"/>
      <c r="O10" s="480">
        <f t="shared" si="4"/>
        <v>7.4626865671641798E-2</v>
      </c>
      <c r="P10" s="701"/>
      <c r="Q10" s="348"/>
      <c r="R10" s="340"/>
      <c r="S10" s="469"/>
      <c r="T10" s="182"/>
      <c r="U10" s="186"/>
      <c r="V10" s="207"/>
      <c r="W10" s="697"/>
      <c r="X10" s="51" t="s">
        <v>321</v>
      </c>
      <c r="Y10" s="610">
        <f t="shared" si="2"/>
        <v>25.677603423680456</v>
      </c>
      <c r="Z10" s="491">
        <v>18</v>
      </c>
      <c r="AA10" s="182"/>
      <c r="AB10" s="186"/>
      <c r="AC10" s="207">
        <f t="shared" ref="AC10:AC11" si="5">Y10/100</f>
        <v>0.25677603423680456</v>
      </c>
      <c r="AD10" s="720"/>
      <c r="AE10" s="51" t="s">
        <v>339</v>
      </c>
      <c r="AF10" s="261" t="s">
        <v>133</v>
      </c>
      <c r="AG10" s="491" t="s">
        <v>340</v>
      </c>
      <c r="AH10" s="182"/>
      <c r="AI10" s="186"/>
      <c r="AJ10" s="207"/>
      <c r="AK10" s="165"/>
      <c r="AL10" s="324"/>
    </row>
    <row r="11" spans="1:51" ht="17" customHeight="1">
      <c r="A11" s="693"/>
      <c r="B11" s="703"/>
      <c r="C11" s="442"/>
      <c r="D11" s="340"/>
      <c r="E11" s="347"/>
      <c r="F11" s="433"/>
      <c r="G11" s="444"/>
      <c r="H11" s="521">
        <f>D11/100</f>
        <v>0</v>
      </c>
      <c r="I11" s="701"/>
      <c r="J11" s="442" t="s">
        <v>186</v>
      </c>
      <c r="K11" s="340">
        <f t="shared" si="3"/>
        <v>5.9701492537313436</v>
      </c>
      <c r="L11" s="519">
        <v>4</v>
      </c>
      <c r="M11" s="433"/>
      <c r="N11" s="439"/>
      <c r="O11" s="480">
        <f t="shared" si="4"/>
        <v>5.9701492537313439E-2</v>
      </c>
      <c r="P11" s="701"/>
      <c r="Q11" s="348"/>
      <c r="R11" s="340"/>
      <c r="S11" s="469"/>
      <c r="T11" s="182"/>
      <c r="U11" s="192">
        <f>R11/55</f>
        <v>0</v>
      </c>
      <c r="V11" s="207"/>
      <c r="W11" s="697"/>
      <c r="X11" s="51" t="s">
        <v>322</v>
      </c>
      <c r="Y11" s="261"/>
      <c r="Z11" s="491" t="s">
        <v>345</v>
      </c>
      <c r="AA11" s="182"/>
      <c r="AB11" s="494"/>
      <c r="AC11" s="207">
        <f t="shared" si="5"/>
        <v>0</v>
      </c>
      <c r="AD11" s="720"/>
      <c r="AE11" s="51" t="s">
        <v>336</v>
      </c>
      <c r="AF11" s="261" t="s">
        <v>133</v>
      </c>
      <c r="AG11" s="78" t="s">
        <v>340</v>
      </c>
      <c r="AH11" s="182"/>
      <c r="AI11" s="494"/>
      <c r="AJ11" s="207"/>
      <c r="AK11" s="165"/>
      <c r="AL11" s="280"/>
    </row>
    <row r="12" spans="1:51" ht="17" customHeight="1">
      <c r="A12" s="693"/>
      <c r="B12" s="703"/>
      <c r="C12" s="417"/>
      <c r="D12" s="450"/>
      <c r="E12" s="347"/>
      <c r="F12" s="433"/>
      <c r="G12" s="444"/>
      <c r="H12" s="439"/>
      <c r="I12" s="701"/>
      <c r="J12" s="522" t="s">
        <v>240</v>
      </c>
      <c r="K12" s="523"/>
      <c r="L12" s="524" t="s">
        <v>243</v>
      </c>
      <c r="M12" s="433"/>
      <c r="N12" s="444"/>
      <c r="O12" s="439"/>
      <c r="P12" s="701"/>
      <c r="Q12" s="348"/>
      <c r="R12" s="518"/>
      <c r="S12" s="469"/>
      <c r="T12" s="182"/>
      <c r="U12" s="192"/>
      <c r="V12" s="207"/>
      <c r="W12" s="697"/>
      <c r="X12" s="51"/>
      <c r="Y12" s="12"/>
      <c r="Z12" s="503"/>
      <c r="AA12" s="182"/>
      <c r="AB12" s="186"/>
      <c r="AC12" s="494"/>
      <c r="AD12" s="720"/>
      <c r="AE12" s="51" t="s">
        <v>337</v>
      </c>
      <c r="AF12" s="261" t="s">
        <v>133</v>
      </c>
      <c r="AG12" s="78" t="s">
        <v>341</v>
      </c>
      <c r="AH12" s="182"/>
      <c r="AI12" s="186"/>
      <c r="AJ12" s="494"/>
      <c r="AL12" s="280"/>
      <c r="AM12" s="165"/>
      <c r="AN12" s="165"/>
      <c r="AO12" s="165"/>
      <c r="AP12" s="165"/>
    </row>
    <row r="13" spans="1:51" ht="17" customHeight="1">
      <c r="A13" s="693"/>
      <c r="B13" s="703"/>
      <c r="C13" s="346"/>
      <c r="D13" s="519"/>
      <c r="E13" s="347"/>
      <c r="F13" s="433"/>
      <c r="G13" s="433"/>
      <c r="H13" s="439"/>
      <c r="I13" s="701"/>
      <c r="J13" s="522" t="s">
        <v>241</v>
      </c>
      <c r="K13" s="523"/>
      <c r="L13" s="524" t="s">
        <v>244</v>
      </c>
      <c r="M13" s="433"/>
      <c r="N13" s="433"/>
      <c r="O13" s="439"/>
      <c r="P13" s="701"/>
      <c r="Q13" s="348"/>
      <c r="R13" s="351"/>
      <c r="S13" s="345"/>
      <c r="T13" s="182"/>
      <c r="U13" s="182"/>
      <c r="V13" s="494"/>
      <c r="W13" s="697"/>
      <c r="X13" s="12"/>
      <c r="Y13" s="12"/>
      <c r="Z13" s="503"/>
      <c r="AA13" s="182"/>
      <c r="AB13" s="182"/>
      <c r="AC13" s="494"/>
      <c r="AD13" s="720"/>
      <c r="AE13" s="107" t="s">
        <v>338</v>
      </c>
      <c r="AF13" s="261" t="s">
        <v>133</v>
      </c>
      <c r="AG13" s="78" t="s">
        <v>509</v>
      </c>
      <c r="AH13" s="182"/>
      <c r="AI13" s="182"/>
      <c r="AJ13" s="494"/>
      <c r="AL13" s="280"/>
      <c r="AM13" s="165"/>
      <c r="AN13" s="165"/>
      <c r="AO13" s="165"/>
      <c r="AP13" s="165"/>
    </row>
    <row r="14" spans="1:51" ht="17" customHeight="1">
      <c r="A14" s="693"/>
      <c r="B14" s="699"/>
      <c r="C14" s="411"/>
      <c r="D14" s="412"/>
      <c r="E14" s="412"/>
      <c r="F14" s="433"/>
      <c r="G14" s="454"/>
      <c r="H14" s="439"/>
      <c r="I14" s="701"/>
      <c r="J14" s="525" t="s">
        <v>242</v>
      </c>
      <c r="K14" s="526"/>
      <c r="L14" s="446" t="s">
        <v>245</v>
      </c>
      <c r="M14" s="433"/>
      <c r="N14" s="454"/>
      <c r="O14" s="439"/>
      <c r="P14" s="701"/>
      <c r="Q14" s="345"/>
      <c r="R14" s="351"/>
      <c r="S14" s="345"/>
      <c r="T14" s="182"/>
      <c r="U14" s="187"/>
      <c r="V14" s="494"/>
      <c r="W14" s="697"/>
      <c r="X14" s="12"/>
      <c r="Y14" s="12"/>
      <c r="Z14" s="503"/>
      <c r="AA14" s="182"/>
      <c r="AB14" s="187"/>
      <c r="AC14" s="494"/>
      <c r="AD14" s="720"/>
      <c r="AE14" s="107" t="s">
        <v>333</v>
      </c>
      <c r="AF14" s="261" t="s">
        <v>133</v>
      </c>
      <c r="AG14" s="503" t="s">
        <v>342</v>
      </c>
      <c r="AH14" s="182"/>
      <c r="AI14" s="187"/>
      <c r="AJ14" s="494"/>
      <c r="AL14" s="279"/>
      <c r="AM14" s="165"/>
      <c r="AN14" s="165"/>
      <c r="AO14" s="165"/>
      <c r="AP14" s="165"/>
    </row>
    <row r="15" spans="1:51" ht="17" customHeight="1">
      <c r="A15" s="693"/>
      <c r="B15" s="699"/>
      <c r="C15" s="345"/>
      <c r="D15" s="351"/>
      <c r="E15" s="351"/>
      <c r="F15" s="433"/>
      <c r="G15" s="439"/>
      <c r="H15" s="458"/>
      <c r="I15" s="706"/>
      <c r="J15" s="721" t="s">
        <v>246</v>
      </c>
      <c r="K15" s="722"/>
      <c r="L15" s="723"/>
      <c r="M15" s="433"/>
      <c r="N15" s="439"/>
      <c r="O15" s="458"/>
      <c r="P15" s="706"/>
      <c r="Q15" s="345"/>
      <c r="R15" s="351"/>
      <c r="S15" s="345"/>
      <c r="T15" s="182"/>
      <c r="U15" s="192"/>
      <c r="V15" s="188"/>
      <c r="W15" s="697"/>
      <c r="X15" s="12"/>
      <c r="Y15" s="12"/>
      <c r="Z15" s="503"/>
      <c r="AA15" s="182"/>
      <c r="AB15" s="494"/>
      <c r="AC15" s="188"/>
      <c r="AD15" s="720"/>
      <c r="AE15" s="46"/>
      <c r="AF15" s="46"/>
      <c r="AG15" s="503"/>
      <c r="AH15" s="182"/>
      <c r="AI15" s="494"/>
      <c r="AJ15" s="188"/>
      <c r="AL15" s="279"/>
      <c r="AM15" s="165"/>
      <c r="AN15" s="165"/>
      <c r="AO15" s="165"/>
      <c r="AP15" s="165"/>
    </row>
    <row r="16" spans="1:51" ht="17" customHeight="1">
      <c r="A16" s="698" t="s">
        <v>9</v>
      </c>
      <c r="B16" s="687" t="str">
        <f>'12月菜單'!F8</f>
        <v>泰式冬粉</v>
      </c>
      <c r="C16" s="407" t="s">
        <v>173</v>
      </c>
      <c r="D16" s="340">
        <f>E16/670*1000</f>
        <v>13.432835820895523</v>
      </c>
      <c r="E16" s="459">
        <v>9</v>
      </c>
      <c r="F16" s="461">
        <f>D16/15</f>
        <v>0.89552238805970152</v>
      </c>
      <c r="G16" s="439"/>
      <c r="H16" s="480"/>
      <c r="I16" s="689" t="str">
        <f>'12月菜單'!F9</f>
        <v>肉末玉米</v>
      </c>
      <c r="J16" s="407" t="s">
        <v>187</v>
      </c>
      <c r="K16" s="340">
        <f t="shared" ref="K16:K18" si="6">L16/690*1000</f>
        <v>8.695652173913043</v>
      </c>
      <c r="L16" s="459">
        <v>6</v>
      </c>
      <c r="M16" s="462"/>
      <c r="N16" s="439">
        <f>K16/55</f>
        <v>0.15810276679841898</v>
      </c>
      <c r="O16" s="480"/>
      <c r="P16" s="699" t="str">
        <f>'12月菜單'!F10</f>
        <v>奶皇包*1</v>
      </c>
      <c r="Q16" s="527" t="s">
        <v>247</v>
      </c>
      <c r="R16" s="340">
        <v>30</v>
      </c>
      <c r="S16" s="345" t="s">
        <v>237</v>
      </c>
      <c r="T16" s="182">
        <v>1</v>
      </c>
      <c r="U16" s="192"/>
      <c r="V16" s="207"/>
      <c r="W16" s="708" t="str">
        <f>'12月菜單'!F6</f>
        <v>香菇高麗菜</v>
      </c>
      <c r="X16" s="51" t="s">
        <v>324</v>
      </c>
      <c r="Y16" s="610">
        <f t="shared" ref="Y16:Y18" si="7">Z16/701*1000</f>
        <v>39.942938659058484</v>
      </c>
      <c r="Z16" s="78">
        <v>28</v>
      </c>
      <c r="AA16" s="215"/>
      <c r="AB16" s="494"/>
      <c r="AC16" s="207">
        <f t="shared" ref="AC16:AC18" si="8">Y16/100</f>
        <v>0.39942938659058486</v>
      </c>
      <c r="AD16" s="724" t="str">
        <f>'12月菜單'!F7</f>
        <v>西魯肉</v>
      </c>
      <c r="AE16" s="544" t="s">
        <v>328</v>
      </c>
      <c r="AF16" s="610">
        <f>AG16/701*1000</f>
        <v>8.5592011412268185</v>
      </c>
      <c r="AG16" s="491">
        <v>6</v>
      </c>
      <c r="AH16" s="309"/>
      <c r="AI16" s="494">
        <f>AF16/35</f>
        <v>0.24454860403505196</v>
      </c>
      <c r="AJ16" s="207"/>
      <c r="AL16" s="279"/>
      <c r="AM16" s="165"/>
      <c r="AN16" s="165"/>
      <c r="AO16" s="165"/>
      <c r="AP16" s="165"/>
    </row>
    <row r="17" spans="1:42" ht="17" customHeight="1">
      <c r="A17" s="693"/>
      <c r="B17" s="688"/>
      <c r="C17" s="528" t="s">
        <v>174</v>
      </c>
      <c r="D17" s="340">
        <f t="shared" ref="D17:D19" si="9">E17/670*1000</f>
        <v>29.850746268656717</v>
      </c>
      <c r="E17" s="529">
        <v>20</v>
      </c>
      <c r="F17" s="462"/>
      <c r="G17" s="439"/>
      <c r="H17" s="480">
        <f t="shared" ref="H17:H18" si="10">D17/100</f>
        <v>0.29850746268656719</v>
      </c>
      <c r="I17" s="690"/>
      <c r="J17" s="528" t="s">
        <v>188</v>
      </c>
      <c r="K17" s="340">
        <f t="shared" si="6"/>
        <v>60.869565217391305</v>
      </c>
      <c r="L17" s="459">
        <v>42</v>
      </c>
      <c r="M17" s="461"/>
      <c r="N17" s="439"/>
      <c r="O17" s="480">
        <f t="shared" ref="O17:O18" si="11">K17/100</f>
        <v>0.60869565217391308</v>
      </c>
      <c r="P17" s="699"/>
      <c r="Q17" s="348"/>
      <c r="R17" s="340"/>
      <c r="S17" s="345"/>
      <c r="T17" s="215"/>
      <c r="U17" s="192"/>
      <c r="V17" s="207"/>
      <c r="W17" s="709"/>
      <c r="X17" s="51" t="s">
        <v>325</v>
      </c>
      <c r="Y17" s="610">
        <f t="shared" si="7"/>
        <v>11.412268188302425</v>
      </c>
      <c r="Z17" s="491">
        <v>8</v>
      </c>
      <c r="AA17" s="215"/>
      <c r="AB17" s="494"/>
      <c r="AC17" s="207">
        <f t="shared" si="8"/>
        <v>0.11412268188302425</v>
      </c>
      <c r="AD17" s="724"/>
      <c r="AE17" s="544" t="s">
        <v>343</v>
      </c>
      <c r="AF17" s="610">
        <f t="shared" ref="AF17:AF18" si="12">AG17/701*1000</f>
        <v>64.194008559201137</v>
      </c>
      <c r="AG17" s="491">
        <v>45</v>
      </c>
      <c r="AH17" s="215"/>
      <c r="AI17" s="494"/>
      <c r="AJ17" s="207">
        <f>AF17/100</f>
        <v>0.64194008559201132</v>
      </c>
      <c r="AL17" s="279"/>
      <c r="AM17" s="165"/>
      <c r="AN17" s="165"/>
      <c r="AO17" s="165"/>
      <c r="AP17" s="165"/>
    </row>
    <row r="18" spans="1:42" ht="17" customHeight="1">
      <c r="A18" s="693"/>
      <c r="B18" s="688"/>
      <c r="C18" s="528" t="s">
        <v>175</v>
      </c>
      <c r="D18" s="340">
        <f t="shared" si="9"/>
        <v>4.477611940298508</v>
      </c>
      <c r="E18" s="530">
        <v>3</v>
      </c>
      <c r="F18" s="462"/>
      <c r="G18" s="462"/>
      <c r="H18" s="480">
        <f t="shared" si="10"/>
        <v>4.4776119402985079E-2</v>
      </c>
      <c r="I18" s="690"/>
      <c r="J18" s="528" t="s">
        <v>94</v>
      </c>
      <c r="K18" s="340">
        <f t="shared" si="6"/>
        <v>7.2463768115942031</v>
      </c>
      <c r="L18" s="459">
        <v>5</v>
      </c>
      <c r="M18" s="462"/>
      <c r="N18" s="462"/>
      <c r="O18" s="480">
        <f t="shared" si="11"/>
        <v>7.2463768115942032E-2</v>
      </c>
      <c r="P18" s="699"/>
      <c r="Q18" s="463"/>
      <c r="R18" s="340"/>
      <c r="S18" s="345"/>
      <c r="T18" s="215"/>
      <c r="U18" s="192"/>
      <c r="V18" s="207"/>
      <c r="W18" s="709"/>
      <c r="X18" s="51" t="s">
        <v>326</v>
      </c>
      <c r="Y18" s="610">
        <f t="shared" si="7"/>
        <v>8.5592011412268185</v>
      </c>
      <c r="Z18" s="491">
        <v>6</v>
      </c>
      <c r="AA18" s="189"/>
      <c r="AB18" s="192"/>
      <c r="AC18" s="207">
        <f t="shared" si="8"/>
        <v>8.5592011412268187E-2</v>
      </c>
      <c r="AD18" s="725"/>
      <c r="AE18" s="544" t="s">
        <v>326</v>
      </c>
      <c r="AF18" s="610">
        <f t="shared" si="12"/>
        <v>4.2796005706134093</v>
      </c>
      <c r="AG18" s="491">
        <v>3</v>
      </c>
      <c r="AH18" s="189"/>
      <c r="AI18" s="189"/>
      <c r="AJ18" s="207">
        <f>AF18/100</f>
        <v>4.2796005706134094E-2</v>
      </c>
      <c r="AL18" s="279"/>
      <c r="AM18" s="165"/>
      <c r="AN18" s="165"/>
      <c r="AO18" s="165"/>
      <c r="AP18" s="165"/>
    </row>
    <row r="19" spans="1:42" ht="17" customHeight="1">
      <c r="A19" s="693"/>
      <c r="B19" s="688"/>
      <c r="C19" s="348" t="s">
        <v>176</v>
      </c>
      <c r="D19" s="340">
        <f t="shared" si="9"/>
        <v>8.9552238805970159</v>
      </c>
      <c r="E19" s="374">
        <v>6</v>
      </c>
      <c r="F19" s="439"/>
      <c r="G19" s="439">
        <f>D19/35</f>
        <v>0.25586353944562901</v>
      </c>
      <c r="H19" s="480"/>
      <c r="I19" s="690"/>
      <c r="J19" s="348"/>
      <c r="K19" s="465"/>
      <c r="L19" s="374"/>
      <c r="M19" s="462"/>
      <c r="N19" s="467"/>
      <c r="O19" s="480"/>
      <c r="P19" s="699"/>
      <c r="Q19" s="348"/>
      <c r="R19" s="340"/>
      <c r="S19" s="345"/>
      <c r="T19" s="182"/>
      <c r="U19" s="284"/>
      <c r="V19" s="207">
        <f t="shared" ref="V19:V20" si="13">R19/100</f>
        <v>0</v>
      </c>
      <c r="W19" s="709"/>
      <c r="X19" s="174"/>
      <c r="Y19" s="261"/>
      <c r="Z19" s="503"/>
      <c r="AA19" s="189"/>
      <c r="AB19" s="494"/>
      <c r="AC19" s="207"/>
      <c r="AD19" s="724"/>
      <c r="AE19" s="51" t="s">
        <v>344</v>
      </c>
      <c r="AF19" s="493"/>
      <c r="AG19" s="491">
        <v>0.6</v>
      </c>
      <c r="AH19" s="189"/>
      <c r="AI19" s="190"/>
      <c r="AJ19" s="207"/>
      <c r="AL19" s="254"/>
    </row>
    <row r="20" spans="1:42" ht="17" customHeight="1">
      <c r="A20" s="693"/>
      <c r="B20" s="688"/>
      <c r="C20" s="348" t="s">
        <v>177</v>
      </c>
      <c r="D20" s="465"/>
      <c r="E20" s="468" t="s">
        <v>182</v>
      </c>
      <c r="F20" s="433"/>
      <c r="G20" s="429"/>
      <c r="H20" s="480"/>
      <c r="I20" s="690"/>
      <c r="J20" s="348"/>
      <c r="K20" s="465"/>
      <c r="L20" s="468"/>
      <c r="M20" s="433"/>
      <c r="N20" s="429"/>
      <c r="O20" s="480"/>
      <c r="P20" s="699"/>
      <c r="Q20" s="348"/>
      <c r="R20" s="340"/>
      <c r="S20" s="351"/>
      <c r="T20" s="182"/>
      <c r="U20" s="183"/>
      <c r="V20" s="207">
        <f t="shared" si="13"/>
        <v>0</v>
      </c>
      <c r="W20" s="709"/>
      <c r="X20" s="174"/>
      <c r="Y20" s="261"/>
      <c r="Z20" s="503"/>
      <c r="AA20" s="182"/>
      <c r="AB20" s="183"/>
      <c r="AC20" s="207"/>
      <c r="AD20" s="724"/>
      <c r="AE20" s="51"/>
      <c r="AF20" s="493"/>
      <c r="AG20" s="78"/>
      <c r="AH20" s="189"/>
      <c r="AI20" s="190"/>
      <c r="AJ20" s="207"/>
    </row>
    <row r="21" spans="1:42" ht="17" customHeight="1">
      <c r="A21" s="693"/>
      <c r="B21" s="688"/>
      <c r="C21" s="348"/>
      <c r="D21" s="345"/>
      <c r="E21" s="351"/>
      <c r="F21" s="472"/>
      <c r="G21" s="433"/>
      <c r="H21" s="480"/>
      <c r="I21" s="691"/>
      <c r="J21" s="345"/>
      <c r="K21" s="468"/>
      <c r="L21" s="465"/>
      <c r="M21" s="472"/>
      <c r="N21" s="433"/>
      <c r="O21" s="480"/>
      <c r="P21" s="699"/>
      <c r="Q21" s="351"/>
      <c r="R21" s="351"/>
      <c r="S21" s="351"/>
      <c r="T21" s="191"/>
      <c r="U21" s="182"/>
      <c r="V21" s="207"/>
      <c r="W21" s="710"/>
      <c r="X21" s="82"/>
      <c r="Y21" s="261"/>
      <c r="Z21" s="503"/>
      <c r="AA21" s="191"/>
      <c r="AB21" s="182"/>
      <c r="AC21" s="207"/>
      <c r="AD21" s="724"/>
      <c r="AE21" s="82"/>
      <c r="AF21" s="82"/>
      <c r="AG21" s="503"/>
      <c r="AH21" s="191"/>
      <c r="AI21" s="182"/>
      <c r="AJ21" s="207"/>
      <c r="AL21" s="326"/>
    </row>
    <row r="22" spans="1:42" ht="17" customHeight="1">
      <c r="A22" s="698" t="s">
        <v>25</v>
      </c>
      <c r="B22" s="699" t="s">
        <v>27</v>
      </c>
      <c r="C22" s="531" t="s">
        <v>179</v>
      </c>
      <c r="D22" s="340">
        <f t="shared" ref="D22:D25" si="14">E22/670*1000</f>
        <v>74.626865671641781</v>
      </c>
      <c r="E22" s="341">
        <v>50</v>
      </c>
      <c r="F22" s="429"/>
      <c r="G22" s="429"/>
      <c r="H22" s="480">
        <f t="shared" ref="H22:H23" si="15">D22/100</f>
        <v>0.74626865671641784</v>
      </c>
      <c r="I22" s="700" t="s">
        <v>27</v>
      </c>
      <c r="J22" s="531" t="s">
        <v>104</v>
      </c>
      <c r="K22" s="340">
        <f t="shared" ref="K22" si="16">L22/690*1000</f>
        <v>72.463768115942031</v>
      </c>
      <c r="L22" s="459">
        <v>50</v>
      </c>
      <c r="M22" s="429"/>
      <c r="N22" s="429"/>
      <c r="O22" s="480">
        <f t="shared" ref="O22" si="17">K22/100</f>
        <v>0.72463768115942029</v>
      </c>
      <c r="P22" s="699"/>
      <c r="Q22" s="349"/>
      <c r="R22" s="351"/>
      <c r="S22" s="341"/>
      <c r="T22" s="183"/>
      <c r="U22" s="183"/>
      <c r="V22" s="207"/>
      <c r="W22" s="697" t="s">
        <v>27</v>
      </c>
      <c r="X22" s="70" t="s">
        <v>327</v>
      </c>
      <c r="Y22" s="610">
        <f t="shared" ref="Y22" si="18">Z22/701*1000</f>
        <v>71.32667617689016</v>
      </c>
      <c r="Z22" s="491">
        <v>50</v>
      </c>
      <c r="AA22" s="183"/>
      <c r="AB22" s="183"/>
      <c r="AC22" s="207">
        <f t="shared" ref="AC22" si="19">Y22/100</f>
        <v>0.71326676176890158</v>
      </c>
      <c r="AD22" s="697" t="s">
        <v>27</v>
      </c>
      <c r="AE22" s="71" t="s">
        <v>31</v>
      </c>
      <c r="AF22" s="261">
        <f>AG22/701*1000</f>
        <v>71.32667617689016</v>
      </c>
      <c r="AG22" s="12">
        <v>50</v>
      </c>
      <c r="AH22" s="183"/>
      <c r="AI22" s="183"/>
      <c r="AJ22" s="207">
        <f t="shared" ref="AJ22" si="20">AF22/100</f>
        <v>0.71326676176890158</v>
      </c>
      <c r="AL22" s="326"/>
    </row>
    <row r="23" spans="1:42" ht="17" customHeight="1">
      <c r="A23" s="693"/>
      <c r="B23" s="699"/>
      <c r="C23" s="403" t="s">
        <v>180</v>
      </c>
      <c r="D23" s="340">
        <f t="shared" si="14"/>
        <v>4.477611940298508</v>
      </c>
      <c r="E23" s="374">
        <v>3</v>
      </c>
      <c r="F23" s="429"/>
      <c r="G23" s="429"/>
      <c r="H23" s="480">
        <f t="shared" si="15"/>
        <v>4.4776119402985079E-2</v>
      </c>
      <c r="I23" s="701"/>
      <c r="J23" s="403" t="s">
        <v>191</v>
      </c>
      <c r="K23" s="351"/>
      <c r="L23" s="459" t="s">
        <v>136</v>
      </c>
      <c r="M23" s="532"/>
      <c r="N23" s="532"/>
      <c r="O23" s="533"/>
      <c r="P23" s="699"/>
      <c r="Q23" s="350"/>
      <c r="R23" s="351"/>
      <c r="S23" s="374"/>
      <c r="T23" s="183"/>
      <c r="U23" s="183"/>
      <c r="V23" s="207"/>
      <c r="W23" s="697"/>
      <c r="X23" s="115"/>
      <c r="Y23" s="44"/>
      <c r="Z23" s="9"/>
      <c r="AA23" s="183"/>
      <c r="AB23" s="183"/>
      <c r="AC23" s="207"/>
      <c r="AD23" s="697"/>
      <c r="AE23" s="18"/>
      <c r="AF23" s="44"/>
      <c r="AG23" s="31"/>
      <c r="AH23" s="183"/>
      <c r="AI23" s="183"/>
      <c r="AJ23" s="207"/>
      <c r="AL23" s="325"/>
    </row>
    <row r="24" spans="1:42" ht="17" customHeight="1">
      <c r="A24" s="693"/>
      <c r="B24" s="699"/>
      <c r="C24" s="351"/>
      <c r="D24" s="465"/>
      <c r="E24" s="468"/>
      <c r="F24" s="434"/>
      <c r="G24" s="475"/>
      <c r="H24" s="472"/>
      <c r="I24" s="702"/>
      <c r="J24" s="348" t="s">
        <v>43</v>
      </c>
      <c r="K24" s="345"/>
      <c r="L24" s="351">
        <v>0.8</v>
      </c>
      <c r="M24" s="534"/>
      <c r="N24" s="439"/>
      <c r="O24" s="480"/>
      <c r="P24" s="703"/>
      <c r="Q24" s="410"/>
      <c r="R24" s="411"/>
      <c r="S24" s="412"/>
      <c r="T24" s="275"/>
      <c r="U24" s="276"/>
      <c r="V24" s="191"/>
      <c r="W24" s="697"/>
      <c r="X24" s="249"/>
      <c r="Y24" s="101"/>
      <c r="Z24" s="250"/>
      <c r="AA24" s="192"/>
      <c r="AB24" s="193"/>
      <c r="AC24" s="191"/>
      <c r="AD24" s="697"/>
      <c r="AE24" s="115"/>
      <c r="AF24" s="9"/>
      <c r="AG24" s="44"/>
      <c r="AH24" s="192"/>
      <c r="AI24" s="193"/>
      <c r="AJ24" s="191"/>
      <c r="AL24" s="281"/>
    </row>
    <row r="25" spans="1:42" ht="17" customHeight="1">
      <c r="A25" s="692" t="s">
        <v>10</v>
      </c>
      <c r="B25" s="699" t="str">
        <f>'12月菜單'!H8</f>
        <v>白菜油腐湯</v>
      </c>
      <c r="C25" s="417" t="s">
        <v>102</v>
      </c>
      <c r="D25" s="340">
        <f t="shared" si="14"/>
        <v>14.925373134328359</v>
      </c>
      <c r="E25" s="347">
        <v>10</v>
      </c>
      <c r="F25" s="477"/>
      <c r="G25" s="439">
        <f>D25/80</f>
        <v>0.18656716417910449</v>
      </c>
      <c r="H25" s="480"/>
      <c r="I25" s="704" t="str">
        <f>'12月菜單'!H9</f>
        <v>紫菜蛋花湯</v>
      </c>
      <c r="J25" s="417" t="s">
        <v>116</v>
      </c>
      <c r="K25" s="340">
        <f t="shared" ref="K25:K27" si="21">L25/690*1000</f>
        <v>28.985507246376812</v>
      </c>
      <c r="L25" s="450">
        <v>20</v>
      </c>
      <c r="M25" s="535"/>
      <c r="N25" s="439"/>
      <c r="O25" s="480">
        <f t="shared" ref="O25:O27" si="22">K25/100</f>
        <v>0.28985507246376813</v>
      </c>
      <c r="P25" s="704">
        <f>'12月菜單'!H10</f>
        <v>0</v>
      </c>
      <c r="Q25" s="536" t="s">
        <v>129</v>
      </c>
      <c r="R25" s="340">
        <f t="shared" ref="R25:R28" si="23">S25/670*1000</f>
        <v>8.9552238805970159</v>
      </c>
      <c r="S25" s="537">
        <v>6</v>
      </c>
      <c r="T25" s="191"/>
      <c r="U25" s="192">
        <f>R25/50</f>
        <v>0.17910447761194032</v>
      </c>
      <c r="V25" s="207"/>
      <c r="W25" s="707" t="str">
        <f>'12月菜單'!H6</f>
        <v>海芽龍骨湯</v>
      </c>
      <c r="X25" s="336" t="s">
        <v>367</v>
      </c>
      <c r="Y25" s="610">
        <f t="shared" ref="Y25:Y27" si="24">Z25/701*1000</f>
        <v>1.4265335235378032</v>
      </c>
      <c r="Z25" s="12">
        <v>1</v>
      </c>
      <c r="AA25" s="235"/>
      <c r="AB25" s="192"/>
      <c r="AC25" s="207">
        <f t="shared" ref="AC25" si="25">Y25/100</f>
        <v>1.4265335235378032E-2</v>
      </c>
      <c r="AD25" s="697" t="str">
        <f>'12月菜單'!H7</f>
        <v>綠豆西米露</v>
      </c>
      <c r="AE25" s="320" t="s">
        <v>331</v>
      </c>
      <c r="AF25" s="610">
        <f t="shared" ref="AF25:AF26" si="26">AG25/701*1000</f>
        <v>15.691868758915835</v>
      </c>
      <c r="AG25" s="78">
        <v>11</v>
      </c>
      <c r="AH25" s="494">
        <f>AF25/25</f>
        <v>0.62767475035663334</v>
      </c>
      <c r="AI25" s="494"/>
      <c r="AJ25" s="207"/>
    </row>
    <row r="26" spans="1:42" ht="17" customHeight="1">
      <c r="A26" s="692"/>
      <c r="B26" s="699"/>
      <c r="C26" s="417" t="s">
        <v>181</v>
      </c>
      <c r="D26" s="340"/>
      <c r="E26" s="341">
        <v>2</v>
      </c>
      <c r="F26" s="437"/>
      <c r="G26" s="439"/>
      <c r="H26" s="480"/>
      <c r="I26" s="705"/>
      <c r="J26" s="417" t="s">
        <v>193</v>
      </c>
      <c r="K26" s="340">
        <f t="shared" si="21"/>
        <v>5.7971014492753623</v>
      </c>
      <c r="L26" s="450">
        <v>4</v>
      </c>
      <c r="M26" s="535"/>
      <c r="N26" s="439"/>
      <c r="O26" s="480">
        <f t="shared" si="22"/>
        <v>5.7971014492753624E-2</v>
      </c>
      <c r="P26" s="705"/>
      <c r="Q26" s="346" t="s">
        <v>122</v>
      </c>
      <c r="R26" s="340">
        <f t="shared" si="23"/>
        <v>14.925373134328359</v>
      </c>
      <c r="S26" s="538">
        <v>10</v>
      </c>
      <c r="T26" s="376"/>
      <c r="U26" s="192">
        <f>R26/55</f>
        <v>0.27137042062415195</v>
      </c>
      <c r="V26" s="207"/>
      <c r="W26" s="707"/>
      <c r="X26" s="51" t="s">
        <v>328</v>
      </c>
      <c r="Y26" s="610">
        <f t="shared" si="24"/>
        <v>4.2796005706134093</v>
      </c>
      <c r="Z26" s="74">
        <v>3</v>
      </c>
      <c r="AA26" s="215"/>
      <c r="AB26" s="494">
        <f>Y26/35</f>
        <v>0.12227430201752598</v>
      </c>
      <c r="AC26" s="207"/>
      <c r="AD26" s="697"/>
      <c r="AE26" s="490" t="s">
        <v>332</v>
      </c>
      <c r="AF26" s="610">
        <f t="shared" si="26"/>
        <v>4.2796005706134093</v>
      </c>
      <c r="AG26" s="491">
        <v>3</v>
      </c>
      <c r="AH26" s="494">
        <f>AF26/15</f>
        <v>0.28530670470756064</v>
      </c>
      <c r="AI26" s="182"/>
      <c r="AJ26" s="207"/>
    </row>
    <row r="27" spans="1:42" ht="17" customHeight="1">
      <c r="A27" s="692"/>
      <c r="B27" s="699"/>
      <c r="C27" s="539"/>
      <c r="D27" s="340"/>
      <c r="E27" s="341"/>
      <c r="F27" s="437"/>
      <c r="G27" s="439"/>
      <c r="H27" s="480"/>
      <c r="I27" s="705"/>
      <c r="J27" s="407" t="s">
        <v>194</v>
      </c>
      <c r="K27" s="340">
        <f t="shared" si="21"/>
        <v>4.3478260869565215</v>
      </c>
      <c r="L27" s="450">
        <v>3</v>
      </c>
      <c r="M27" s="535"/>
      <c r="N27" s="439"/>
      <c r="O27" s="480">
        <f t="shared" si="22"/>
        <v>4.3478260869565216E-2</v>
      </c>
      <c r="P27" s="705"/>
      <c r="Q27" s="339" t="s">
        <v>125</v>
      </c>
      <c r="R27" s="340">
        <f t="shared" si="23"/>
        <v>26.865671641791046</v>
      </c>
      <c r="S27" s="341">
        <v>18</v>
      </c>
      <c r="T27" s="376">
        <f>R27/90</f>
        <v>0.29850746268656719</v>
      </c>
      <c r="U27" s="494"/>
      <c r="V27" s="207"/>
      <c r="W27" s="707"/>
      <c r="X27" s="336" t="s">
        <v>329</v>
      </c>
      <c r="Y27" s="610">
        <f t="shared" si="24"/>
        <v>8.5592011412268185</v>
      </c>
      <c r="Z27" s="245">
        <v>6</v>
      </c>
      <c r="AA27" s="237"/>
      <c r="AB27" s="192"/>
      <c r="AC27" s="207"/>
      <c r="AD27" s="697"/>
      <c r="AE27" s="490" t="s">
        <v>333</v>
      </c>
      <c r="AF27" s="261"/>
      <c r="AG27" s="491"/>
      <c r="AH27" s="183"/>
      <c r="AI27" s="494">
        <f>AF27/35</f>
        <v>0</v>
      </c>
      <c r="AJ27" s="207"/>
    </row>
    <row r="28" spans="1:42" ht="17" customHeight="1">
      <c r="A28" s="692"/>
      <c r="B28" s="699"/>
      <c r="C28" s="540"/>
      <c r="D28" s="340"/>
      <c r="E28" s="347"/>
      <c r="F28" s="439"/>
      <c r="G28" s="439"/>
      <c r="H28" s="480"/>
      <c r="I28" s="705"/>
      <c r="J28" s="417" t="s">
        <v>94</v>
      </c>
      <c r="K28" s="340" t="s">
        <v>67</v>
      </c>
      <c r="L28" s="450">
        <v>2</v>
      </c>
      <c r="M28" s="535"/>
      <c r="N28" s="439"/>
      <c r="O28" s="480"/>
      <c r="P28" s="705"/>
      <c r="Q28" s="449" t="s">
        <v>120</v>
      </c>
      <c r="R28" s="340">
        <f t="shared" si="23"/>
        <v>11.940298507462687</v>
      </c>
      <c r="S28" s="347">
        <v>8</v>
      </c>
      <c r="T28" s="494"/>
      <c r="U28" s="193"/>
      <c r="V28" s="207">
        <f t="shared" ref="V28" si="27">R28/100</f>
        <v>0.11940298507462688</v>
      </c>
      <c r="W28" s="707"/>
      <c r="X28" s="52"/>
      <c r="Y28" s="493"/>
      <c r="Z28" s="503"/>
      <c r="AA28" s="248"/>
      <c r="AB28" s="494"/>
      <c r="AC28" s="207"/>
      <c r="AD28" s="697"/>
      <c r="AE28" s="503"/>
      <c r="AF28" s="503"/>
      <c r="AG28" s="503"/>
      <c r="AH28" s="494"/>
      <c r="AI28" s="195"/>
      <c r="AJ28" s="207"/>
    </row>
    <row r="29" spans="1:42" ht="17" customHeight="1">
      <c r="A29" s="692"/>
      <c r="B29" s="699"/>
      <c r="C29" s="348" t="s">
        <v>43</v>
      </c>
      <c r="D29" s="345"/>
      <c r="E29" s="351">
        <v>0.5</v>
      </c>
      <c r="F29" s="439"/>
      <c r="G29" s="433"/>
      <c r="H29" s="480"/>
      <c r="I29" s="702"/>
      <c r="J29" s="348" t="s">
        <v>195</v>
      </c>
      <c r="K29" s="345"/>
      <c r="L29" s="404" t="s">
        <v>196</v>
      </c>
      <c r="M29" s="439"/>
      <c r="N29" s="439"/>
      <c r="O29" s="480"/>
      <c r="P29" s="706"/>
      <c r="Q29" s="348" t="s">
        <v>43</v>
      </c>
      <c r="R29" s="345"/>
      <c r="S29" s="351">
        <v>0.4</v>
      </c>
      <c r="T29" s="494"/>
      <c r="U29" s="191"/>
      <c r="V29" s="207"/>
      <c r="W29" s="707"/>
      <c r="X29" s="258" t="s">
        <v>43</v>
      </c>
      <c r="Y29" s="259"/>
      <c r="Z29" s="260">
        <v>0.8</v>
      </c>
      <c r="AA29" s="238"/>
      <c r="AB29" s="494"/>
      <c r="AC29" s="207"/>
      <c r="AD29" s="697"/>
      <c r="AE29" s="258" t="s">
        <v>43</v>
      </c>
      <c r="AF29" s="259"/>
      <c r="AG29" s="260">
        <v>0.8</v>
      </c>
      <c r="AH29" s="494"/>
      <c r="AI29" s="182"/>
      <c r="AJ29" s="207"/>
    </row>
    <row r="30" spans="1:42" ht="17">
      <c r="A30" s="692" t="s">
        <v>2</v>
      </c>
      <c r="B30" s="693"/>
      <c r="C30" s="12"/>
      <c r="D30" s="503"/>
      <c r="E30" s="503"/>
      <c r="F30" s="494"/>
      <c r="G30" s="196"/>
      <c r="H30" s="196"/>
      <c r="I30" s="503" t="s">
        <v>2</v>
      </c>
      <c r="K30" s="247"/>
      <c r="M30" s="243"/>
      <c r="N30" s="244"/>
      <c r="O30" s="244"/>
      <c r="P30" s="503" t="s">
        <v>34</v>
      </c>
      <c r="Q30" s="482" t="s">
        <v>35</v>
      </c>
      <c r="R30" s="482"/>
      <c r="S30" s="483" t="s">
        <v>236</v>
      </c>
      <c r="T30" s="494"/>
      <c r="U30" s="196"/>
      <c r="V30" s="196"/>
      <c r="W30" s="53" t="s">
        <v>2</v>
      </c>
      <c r="X30" s="488"/>
      <c r="Y30" s="646"/>
      <c r="Z30" s="497"/>
      <c r="AA30" s="238"/>
      <c r="AB30" s="182"/>
      <c r="AC30" s="207"/>
      <c r="AD30" s="503" t="s">
        <v>2</v>
      </c>
      <c r="AE30" s="12"/>
      <c r="AF30" s="12"/>
      <c r="AG30" s="503"/>
      <c r="AH30" s="494"/>
      <c r="AI30" s="196"/>
      <c r="AJ30" s="196"/>
    </row>
    <row r="31" spans="1:42" ht="17">
      <c r="A31" s="502" t="s">
        <v>11</v>
      </c>
      <c r="B31" s="502" t="s">
        <v>11</v>
      </c>
      <c r="C31" s="502"/>
      <c r="D31" s="1"/>
      <c r="E31" s="502"/>
      <c r="F31" s="197"/>
      <c r="G31" s="197"/>
      <c r="H31" s="208"/>
      <c r="I31" s="502" t="s">
        <v>11</v>
      </c>
      <c r="J31" s="502"/>
      <c r="K31" s="1"/>
      <c r="L31" s="502"/>
      <c r="M31" s="197"/>
      <c r="N31" s="197"/>
      <c r="O31" s="208"/>
      <c r="P31" s="43" t="s">
        <v>11</v>
      </c>
      <c r="Q31" s="43"/>
      <c r="R31" s="7"/>
      <c r="S31" s="43"/>
      <c r="T31" s="197"/>
      <c r="U31" s="197"/>
      <c r="V31" s="208"/>
      <c r="W31" s="43" t="s">
        <v>11</v>
      </c>
      <c r="X31" s="286"/>
      <c r="Y31" s="261"/>
      <c r="Z31" s="287"/>
      <c r="AA31" s="197"/>
      <c r="AB31" s="197"/>
      <c r="AC31" s="208"/>
      <c r="AD31" s="43" t="s">
        <v>11</v>
      </c>
      <c r="AE31" s="9"/>
      <c r="AF31" s="9"/>
      <c r="AG31" s="44"/>
      <c r="AH31" s="197"/>
      <c r="AI31" s="197"/>
      <c r="AJ31" s="208"/>
    </row>
    <row r="32" spans="1:42" ht="16.75" customHeight="1">
      <c r="A32" s="694" t="s">
        <v>12</v>
      </c>
      <c r="B32" s="679" t="s">
        <v>13</v>
      </c>
      <c r="C32" s="679"/>
      <c r="D32" s="13">
        <v>3</v>
      </c>
      <c r="E32" s="24">
        <f>D32*45</f>
        <v>135</v>
      </c>
      <c r="F32" s="197"/>
      <c r="G32" s="197"/>
      <c r="H32" s="197"/>
      <c r="I32" s="679" t="s">
        <v>13</v>
      </c>
      <c r="J32" s="679"/>
      <c r="K32" s="13">
        <v>3</v>
      </c>
      <c r="L32" s="24">
        <f>K32*45</f>
        <v>135</v>
      </c>
      <c r="M32" s="197"/>
      <c r="N32" s="197"/>
      <c r="O32" s="197"/>
      <c r="P32" s="679" t="s">
        <v>13</v>
      </c>
      <c r="Q32" s="679"/>
      <c r="R32" s="13">
        <v>3</v>
      </c>
      <c r="S32" s="24">
        <f>R32*45</f>
        <v>135</v>
      </c>
      <c r="T32" s="197"/>
      <c r="U32" s="197"/>
      <c r="V32" s="197"/>
      <c r="W32" s="679" t="s">
        <v>13</v>
      </c>
      <c r="X32" s="679"/>
      <c r="Y32" s="13">
        <v>3</v>
      </c>
      <c r="Z32" s="24">
        <f>Y32*45</f>
        <v>135</v>
      </c>
      <c r="AA32" s="197"/>
      <c r="AB32" s="197"/>
      <c r="AC32" s="197"/>
      <c r="AD32" s="679" t="s">
        <v>13</v>
      </c>
      <c r="AE32" s="679"/>
      <c r="AF32" s="13">
        <v>3</v>
      </c>
      <c r="AG32" s="24">
        <f>AF32*45</f>
        <v>135</v>
      </c>
      <c r="AH32" s="197"/>
      <c r="AI32" s="197"/>
      <c r="AJ32" s="197"/>
    </row>
    <row r="33" spans="1:36" ht="16.75" customHeight="1">
      <c r="A33" s="695"/>
      <c r="B33" s="505" t="s">
        <v>220</v>
      </c>
      <c r="C33" s="505"/>
      <c r="D33" s="205">
        <f>SUM(F5:F29)</f>
        <v>5.3955223880597014</v>
      </c>
      <c r="E33" s="25">
        <f>D33*70</f>
        <v>377.68656716417911</v>
      </c>
      <c r="F33" s="198"/>
      <c r="G33" s="198"/>
      <c r="H33" s="198"/>
      <c r="I33" s="505" t="s">
        <v>220</v>
      </c>
      <c r="J33" s="505"/>
      <c r="K33" s="205">
        <f>SUM(M5:M29)</f>
        <v>4.5</v>
      </c>
      <c r="L33" s="25">
        <f>K33*70</f>
        <v>315</v>
      </c>
      <c r="M33" s="198"/>
      <c r="N33" s="198"/>
      <c r="O33" s="198"/>
      <c r="P33" s="505" t="s">
        <v>220</v>
      </c>
      <c r="Q33" s="505"/>
      <c r="R33" s="205">
        <f>SUM(T5:T29)</f>
        <v>6.6074334211296462</v>
      </c>
      <c r="S33" s="25">
        <f>R33*70</f>
        <v>462.52033947907523</v>
      </c>
      <c r="T33" s="198"/>
      <c r="U33" s="198"/>
      <c r="V33" s="198"/>
      <c r="W33" s="505" t="s">
        <v>220</v>
      </c>
      <c r="X33" s="505"/>
      <c r="Y33" s="205">
        <f>SUM(AA5:AA29)</f>
        <v>4.5</v>
      </c>
      <c r="Z33" s="25">
        <f>Y33*70</f>
        <v>315</v>
      </c>
      <c r="AA33" s="198"/>
      <c r="AB33" s="198"/>
      <c r="AC33" s="198"/>
      <c r="AD33" s="505" t="s">
        <v>220</v>
      </c>
      <c r="AE33" s="505"/>
      <c r="AF33" s="205">
        <f>SUM(AH5:AH29)</f>
        <v>5.7616896497067689</v>
      </c>
      <c r="AG33" s="25">
        <f>AF33*70</f>
        <v>403.31827547947381</v>
      </c>
      <c r="AH33" s="198"/>
      <c r="AI33" s="198"/>
      <c r="AJ33" s="198"/>
    </row>
    <row r="34" spans="1:36" ht="17">
      <c r="A34" s="695"/>
      <c r="B34" s="505" t="s">
        <v>221</v>
      </c>
      <c r="C34" s="505"/>
      <c r="D34" s="205">
        <f>SUM(G5:G31)</f>
        <v>2.1868336886993602</v>
      </c>
      <c r="E34" s="25">
        <f>D34*75</f>
        <v>164.01252665245201</v>
      </c>
      <c r="F34" s="199"/>
      <c r="G34" s="199"/>
      <c r="H34" s="199"/>
      <c r="I34" s="505" t="s">
        <v>221</v>
      </c>
      <c r="J34" s="505"/>
      <c r="K34" s="205">
        <f>SUM(N5:N31)</f>
        <v>2.205011082363451</v>
      </c>
      <c r="L34" s="25">
        <f>K34*75</f>
        <v>165.37583117725882</v>
      </c>
      <c r="M34" s="199"/>
      <c r="N34" s="199"/>
      <c r="O34" s="199"/>
      <c r="P34" s="505" t="s">
        <v>221</v>
      </c>
      <c r="Q34" s="505"/>
      <c r="R34" s="205">
        <f>SUM(U5:U31)</f>
        <v>2.2415196743554953</v>
      </c>
      <c r="S34" s="25">
        <f>R34*75</f>
        <v>168.11397557666214</v>
      </c>
      <c r="T34" s="199"/>
      <c r="U34" s="199"/>
      <c r="V34" s="199"/>
      <c r="W34" s="505" t="s">
        <v>221</v>
      </c>
      <c r="X34" s="505"/>
      <c r="Y34" s="205">
        <f>SUM(AB5:AB31)</f>
        <v>2.090890564499694</v>
      </c>
      <c r="Z34" s="25">
        <f>Y34*75</f>
        <v>156.81679233747704</v>
      </c>
      <c r="AA34" s="199"/>
      <c r="AB34" s="199"/>
      <c r="AC34" s="199"/>
      <c r="AD34" s="505" t="s">
        <v>221</v>
      </c>
      <c r="AE34" s="505"/>
      <c r="AF34" s="205">
        <f>SUM(AI5:AI31)</f>
        <v>1.972437334420216</v>
      </c>
      <c r="AG34" s="25">
        <f>AF34*75</f>
        <v>147.93280008151621</v>
      </c>
      <c r="AH34" s="199"/>
      <c r="AI34" s="199"/>
      <c r="AJ34" s="199"/>
    </row>
    <row r="35" spans="1:36" ht="17">
      <c r="A35" s="695"/>
      <c r="B35" s="505" t="s">
        <v>16</v>
      </c>
      <c r="C35" s="505"/>
      <c r="D35" s="205">
        <f>SUM(H5:H29)</f>
        <v>1.4626865671641789</v>
      </c>
      <c r="E35" s="25">
        <f>D35*25</f>
        <v>36.567164179104473</v>
      </c>
      <c r="F35" s="200"/>
      <c r="G35" s="200"/>
      <c r="H35" s="200"/>
      <c r="I35" s="505" t="s">
        <v>16</v>
      </c>
      <c r="J35" s="505"/>
      <c r="K35" s="205">
        <f>SUM(O5:O29)</f>
        <v>2.0806835388276013</v>
      </c>
      <c r="L35" s="25">
        <f>K35*25</f>
        <v>52.017088470690034</v>
      </c>
      <c r="M35" s="200"/>
      <c r="N35" s="200"/>
      <c r="O35" s="200"/>
      <c r="P35" s="505" t="s">
        <v>16</v>
      </c>
      <c r="Q35" s="505"/>
      <c r="R35" s="205">
        <f>SUM(V5:V29)</f>
        <v>0.31343283582089554</v>
      </c>
      <c r="S35" s="25">
        <f>R35*25</f>
        <v>7.8358208955223887</v>
      </c>
      <c r="T35" s="200"/>
      <c r="U35" s="200"/>
      <c r="V35" s="200"/>
      <c r="W35" s="505" t="s">
        <v>16</v>
      </c>
      <c r="X35" s="505"/>
      <c r="Y35" s="205">
        <f>SUM(AC5:AC29)</f>
        <v>1.5834522111269616</v>
      </c>
      <c r="Z35" s="25">
        <f>Y35*25</f>
        <v>39.586305278174038</v>
      </c>
      <c r="AA35" s="200"/>
      <c r="AB35" s="200"/>
      <c r="AC35" s="200"/>
      <c r="AD35" s="505" t="s">
        <v>16</v>
      </c>
      <c r="AE35" s="505"/>
      <c r="AF35" s="205">
        <f>SUM(AJ5:AJ29)</f>
        <v>1.398002853067047</v>
      </c>
      <c r="AG35" s="25">
        <f>AF35*25</f>
        <v>34.950071326676174</v>
      </c>
      <c r="AH35" s="200"/>
      <c r="AI35" s="200"/>
      <c r="AJ35" s="200"/>
    </row>
    <row r="36" spans="1:36" ht="17">
      <c r="A36" s="695"/>
      <c r="B36" s="505" t="s">
        <v>17</v>
      </c>
      <c r="C36" s="505"/>
      <c r="D36" s="14">
        <v>0</v>
      </c>
      <c r="E36" s="26">
        <f>D36*60</f>
        <v>0</v>
      </c>
      <c r="F36" s="200"/>
      <c r="G36" s="200"/>
      <c r="H36" s="200"/>
      <c r="I36" s="505" t="s">
        <v>17</v>
      </c>
      <c r="J36" s="505"/>
      <c r="K36" s="14">
        <v>0</v>
      </c>
      <c r="L36" s="26">
        <f>K36*60</f>
        <v>0</v>
      </c>
      <c r="M36" s="200"/>
      <c r="N36" s="200"/>
      <c r="O36" s="200"/>
      <c r="P36" s="505" t="s">
        <v>17</v>
      </c>
      <c r="Q36" s="505"/>
      <c r="R36" s="14">
        <v>1</v>
      </c>
      <c r="S36" s="26">
        <f>R36*60</f>
        <v>60</v>
      </c>
      <c r="T36" s="200"/>
      <c r="U36" s="200"/>
      <c r="V36" s="200"/>
      <c r="W36" s="505" t="s">
        <v>17</v>
      </c>
      <c r="X36" s="505"/>
      <c r="Y36" s="14">
        <v>0</v>
      </c>
      <c r="Z36" s="26">
        <f>Y36*60</f>
        <v>0</v>
      </c>
      <c r="AA36" s="200"/>
      <c r="AB36" s="200"/>
      <c r="AC36" s="200"/>
      <c r="AD36" s="505" t="s">
        <v>17</v>
      </c>
      <c r="AE36" s="505"/>
      <c r="AF36" s="14">
        <v>0</v>
      </c>
      <c r="AG36" s="26">
        <f>AF36*60</f>
        <v>0</v>
      </c>
      <c r="AH36" s="200"/>
      <c r="AI36" s="200"/>
      <c r="AJ36" s="200"/>
    </row>
    <row r="37" spans="1:36" ht="17">
      <c r="A37" s="696"/>
      <c r="B37" s="19" t="s">
        <v>19</v>
      </c>
      <c r="C37" s="19"/>
      <c r="D37" s="20">
        <v>0</v>
      </c>
      <c r="E37" s="26">
        <f>D37*120</f>
        <v>0</v>
      </c>
      <c r="F37" s="201"/>
      <c r="G37" s="201"/>
      <c r="H37" s="201"/>
      <c r="I37" s="19" t="s">
        <v>19</v>
      </c>
      <c r="J37" s="19"/>
      <c r="K37" s="20">
        <v>0</v>
      </c>
      <c r="L37" s="26">
        <f>K37*120</f>
        <v>0</v>
      </c>
      <c r="M37" s="201"/>
      <c r="N37" s="201"/>
      <c r="O37" s="201"/>
      <c r="P37" s="19" t="s">
        <v>19</v>
      </c>
      <c r="Q37" s="19"/>
      <c r="R37" s="20">
        <v>0</v>
      </c>
      <c r="S37" s="26">
        <f>R37*120</f>
        <v>0</v>
      </c>
      <c r="T37" s="201"/>
      <c r="U37" s="201"/>
      <c r="V37" s="201"/>
      <c r="W37" s="19" t="s">
        <v>19</v>
      </c>
      <c r="X37" s="19"/>
      <c r="Y37" s="20">
        <v>0</v>
      </c>
      <c r="Z37" s="26">
        <f>Y37*120</f>
        <v>0</v>
      </c>
      <c r="AA37" s="201"/>
      <c r="AB37" s="201"/>
      <c r="AC37" s="201"/>
      <c r="AD37" s="19" t="s">
        <v>19</v>
      </c>
      <c r="AE37" s="19"/>
      <c r="AF37" s="20">
        <v>0</v>
      </c>
      <c r="AG37" s="26">
        <f>AF37*120</f>
        <v>0</v>
      </c>
      <c r="AH37" s="201"/>
      <c r="AI37" s="201"/>
      <c r="AJ37" s="201"/>
    </row>
    <row r="38" spans="1:36" s="8" customFormat="1" ht="17">
      <c r="A38" s="15"/>
      <c r="B38" s="679" t="s">
        <v>18</v>
      </c>
      <c r="C38" s="679"/>
      <c r="D38" s="16"/>
      <c r="E38" s="26">
        <f>SUM(E32:E37)</f>
        <v>713.2662579957356</v>
      </c>
      <c r="F38" s="201"/>
      <c r="G38" s="201"/>
      <c r="H38" s="201"/>
      <c r="I38" s="685" t="s">
        <v>18</v>
      </c>
      <c r="J38" s="686"/>
      <c r="K38" s="17"/>
      <c r="L38" s="26">
        <f>SUM(L32:L37)</f>
        <v>667.39291964794882</v>
      </c>
      <c r="M38" s="201"/>
      <c r="N38" s="201"/>
      <c r="O38" s="201"/>
      <c r="P38" s="679" t="s">
        <v>18</v>
      </c>
      <c r="Q38" s="679"/>
      <c r="R38" s="17"/>
      <c r="S38" s="26">
        <f>SUM(S32:S37)</f>
        <v>833.47013595125975</v>
      </c>
      <c r="T38" s="201"/>
      <c r="U38" s="201"/>
      <c r="V38" s="201"/>
      <c r="W38" s="679" t="s">
        <v>18</v>
      </c>
      <c r="X38" s="679"/>
      <c r="Y38" s="17"/>
      <c r="Z38" s="26">
        <f>SUM(Z32:Z37)</f>
        <v>646.40309761565106</v>
      </c>
      <c r="AA38" s="201"/>
      <c r="AB38" s="201"/>
      <c r="AC38" s="201"/>
      <c r="AD38" s="679" t="s">
        <v>18</v>
      </c>
      <c r="AE38" s="679"/>
      <c r="AF38" s="17"/>
      <c r="AG38" s="26">
        <f>SUM(AG32:AG37)</f>
        <v>721.20114688766625</v>
      </c>
      <c r="AH38" s="201"/>
      <c r="AI38" s="201"/>
      <c r="AJ38" s="201"/>
    </row>
    <row r="39" spans="1:36" s="42" customFormat="1" ht="17">
      <c r="A39" s="680" t="s">
        <v>33</v>
      </c>
      <c r="B39" s="680"/>
      <c r="C39" s="680"/>
      <c r="D39" s="680"/>
      <c r="E39" s="680"/>
      <c r="F39" s="680"/>
      <c r="G39" s="680"/>
      <c r="H39" s="680"/>
      <c r="I39" s="681"/>
      <c r="J39" s="681"/>
      <c r="K39" s="681"/>
      <c r="L39" s="681"/>
      <c r="M39" s="681"/>
      <c r="N39" s="681"/>
      <c r="O39" s="681"/>
      <c r="P39" s="681"/>
      <c r="Q39" s="681"/>
      <c r="R39" s="681"/>
      <c r="S39" s="681"/>
      <c r="T39" s="681"/>
      <c r="U39" s="681"/>
      <c r="V39" s="681"/>
      <c r="W39" s="681"/>
      <c r="X39" s="681"/>
      <c r="Y39" s="681"/>
      <c r="Z39" s="681"/>
      <c r="AA39" s="681"/>
      <c r="AB39" s="681"/>
      <c r="AC39" s="681"/>
      <c r="AD39" s="681"/>
      <c r="AE39" s="681"/>
      <c r="AF39" s="681"/>
      <c r="AG39" s="681"/>
    </row>
    <row r="40" spans="1:36" ht="17">
      <c r="A40" s="682" t="s">
        <v>59</v>
      </c>
      <c r="B40" s="683"/>
      <c r="C40" s="683"/>
      <c r="D40" s="683"/>
      <c r="E40" s="683"/>
      <c r="F40" s="683"/>
      <c r="G40" s="684"/>
      <c r="H40" s="684"/>
      <c r="I40" s="684"/>
      <c r="J40" s="684"/>
      <c r="K40" s="684"/>
      <c r="L40" s="684"/>
      <c r="M40" s="204"/>
      <c r="N40" s="204"/>
      <c r="O40" s="204"/>
      <c r="P40" s="89"/>
      <c r="Q40" s="89"/>
      <c r="R40" s="89"/>
      <c r="S40" s="89"/>
      <c r="T40" s="204"/>
      <c r="U40" s="204"/>
      <c r="V40" s="204"/>
      <c r="W40" s="89"/>
      <c r="X40" s="89"/>
      <c r="Y40" s="89"/>
      <c r="Z40" s="89"/>
      <c r="AA40" s="204"/>
      <c r="AB40" s="204"/>
      <c r="AC40" s="204"/>
      <c r="AD40" s="89"/>
      <c r="AE40" s="89"/>
      <c r="AF40" s="89"/>
      <c r="AG40" s="89"/>
      <c r="AH40" s="204"/>
      <c r="AI40" s="204"/>
      <c r="AJ40" s="204"/>
    </row>
    <row r="41" spans="1:36">
      <c r="F41" s="204"/>
      <c r="G41" s="204"/>
      <c r="H41" s="204"/>
      <c r="M41" s="204"/>
      <c r="N41" s="204"/>
      <c r="O41" s="204"/>
      <c r="T41" s="204"/>
      <c r="U41" s="204"/>
      <c r="V41" s="204"/>
      <c r="AA41" s="204"/>
      <c r="AB41" s="204"/>
      <c r="AC41" s="204"/>
      <c r="AH41" s="204"/>
      <c r="AI41" s="204"/>
      <c r="AJ41" s="204"/>
    </row>
    <row r="42" spans="1:36">
      <c r="F42" s="204"/>
      <c r="G42" s="204"/>
      <c r="H42" s="204"/>
      <c r="M42" s="204"/>
      <c r="N42" s="204"/>
      <c r="O42" s="204"/>
      <c r="T42" s="204"/>
      <c r="U42" s="204"/>
      <c r="V42" s="204"/>
      <c r="AA42" s="204"/>
      <c r="AB42" s="204"/>
      <c r="AC42" s="204"/>
      <c r="AH42" s="204"/>
      <c r="AI42" s="204"/>
      <c r="AJ42" s="204"/>
    </row>
    <row r="44" spans="1:36" ht="16.75" customHeight="1"/>
  </sheetData>
  <mergeCells count="53">
    <mergeCell ref="A1:AG1"/>
    <mergeCell ref="A2:B2"/>
    <mergeCell ref="C2:L2"/>
    <mergeCell ref="AJ2:AY2"/>
    <mergeCell ref="B3:E3"/>
    <mergeCell ref="I3:L3"/>
    <mergeCell ref="P3:S3"/>
    <mergeCell ref="W3:Z3"/>
    <mergeCell ref="AD3:AG3"/>
    <mergeCell ref="P16:P21"/>
    <mergeCell ref="W16:W21"/>
    <mergeCell ref="AD5:AD7"/>
    <mergeCell ref="A8:A15"/>
    <mergeCell ref="B8:B15"/>
    <mergeCell ref="I8:I15"/>
    <mergeCell ref="W8:W15"/>
    <mergeCell ref="A5:A7"/>
    <mergeCell ref="B5:B7"/>
    <mergeCell ref="I5:I7"/>
    <mergeCell ref="P5:P15"/>
    <mergeCell ref="W5:W7"/>
    <mergeCell ref="AD8:AD15"/>
    <mergeCell ref="J15:L15"/>
    <mergeCell ref="AD16:AD21"/>
    <mergeCell ref="A16:A21"/>
    <mergeCell ref="AD25:AD29"/>
    <mergeCell ref="A22:A24"/>
    <mergeCell ref="B22:B24"/>
    <mergeCell ref="I22:I24"/>
    <mergeCell ref="P22:P24"/>
    <mergeCell ref="W22:W24"/>
    <mergeCell ref="AD22:AD24"/>
    <mergeCell ref="A25:A29"/>
    <mergeCell ref="B25:B29"/>
    <mergeCell ref="I25:I29"/>
    <mergeCell ref="P25:P29"/>
    <mergeCell ref="W25:W29"/>
    <mergeCell ref="B16:B21"/>
    <mergeCell ref="I16:I21"/>
    <mergeCell ref="A30:B30"/>
    <mergeCell ref="A32:A37"/>
    <mergeCell ref="B32:C32"/>
    <mergeCell ref="I32:J32"/>
    <mergeCell ref="P32:Q32"/>
    <mergeCell ref="A39:AG39"/>
    <mergeCell ref="A40:L40"/>
    <mergeCell ref="AD32:AE32"/>
    <mergeCell ref="B38:C38"/>
    <mergeCell ref="I38:J38"/>
    <mergeCell ref="P38:Q38"/>
    <mergeCell ref="W38:X38"/>
    <mergeCell ref="AD38:AE38"/>
    <mergeCell ref="W32:X32"/>
  </mergeCells>
  <phoneticPr fontId="9" type="noConversion"/>
  <conditionalFormatting sqref="AE22">
    <cfRule type="containsText" dxfId="97" priority="20" stopIfTrue="1" operator="containsText" text="炸">
      <formula>NOT(ISERROR(SEARCH("炸",AE22)))</formula>
    </cfRule>
  </conditionalFormatting>
  <conditionalFormatting sqref="Z22">
    <cfRule type="containsText" dxfId="96" priority="19" stopIfTrue="1" operator="containsText" text="炸">
      <formula>NOT(ISERROR(SEARCH("炸",Z22)))</formula>
    </cfRule>
  </conditionalFormatting>
  <conditionalFormatting sqref="Q22">
    <cfRule type="containsText" dxfId="95" priority="18" stopIfTrue="1" operator="containsText" text="炸">
      <formula>NOT(ISERROR(SEARCH("炸",Q22)))</formula>
    </cfRule>
  </conditionalFormatting>
  <conditionalFormatting sqref="S22">
    <cfRule type="containsText" dxfId="94" priority="17" stopIfTrue="1" operator="containsText" text="炸">
      <formula>NOT(ISERROR(SEARCH("炸",S22)))</formula>
    </cfRule>
  </conditionalFormatting>
  <conditionalFormatting sqref="Q14">
    <cfRule type="containsText" dxfId="93" priority="16" stopIfTrue="1" operator="containsText" text="炸">
      <formula>NOT(ISERROR(SEARCH("炸",Q14)))</formula>
    </cfRule>
  </conditionalFormatting>
  <conditionalFormatting sqref="Q18">
    <cfRule type="containsText" dxfId="92" priority="15" stopIfTrue="1" operator="containsText" text="炸">
      <formula>NOT(ISERROR(SEARCH("炸",Q18)))</formula>
    </cfRule>
  </conditionalFormatting>
  <conditionalFormatting sqref="E22">
    <cfRule type="containsText" dxfId="91" priority="8" stopIfTrue="1" operator="containsText" text="炸">
      <formula>NOT(ISERROR(SEARCH("炸",E22)))</formula>
    </cfRule>
  </conditionalFormatting>
  <conditionalFormatting sqref="D12">
    <cfRule type="containsText" dxfId="90" priority="12" stopIfTrue="1" operator="containsText" text="炸">
      <formula>NOT(ISERROR(SEARCH("炸",D12)))</formula>
    </cfRule>
  </conditionalFormatting>
  <conditionalFormatting sqref="X22">
    <cfRule type="containsText" dxfId="89" priority="14" stopIfTrue="1" operator="containsText" text="炸">
      <formula>NOT(ISERROR(SEARCH("炸",X22)))</formula>
    </cfRule>
  </conditionalFormatting>
  <conditionalFormatting sqref="C22">
    <cfRule type="containsText" dxfId="88" priority="10" stopIfTrue="1" operator="containsText" text="炸">
      <formula>NOT(ISERROR(SEARCH("炸",C22)))</formula>
    </cfRule>
  </conditionalFormatting>
  <conditionalFormatting sqref="L22:L23">
    <cfRule type="containsText" dxfId="87" priority="4" stopIfTrue="1" operator="containsText" text="炸">
      <formula>NOT(ISERROR(SEARCH("炸",L22)))</formula>
    </cfRule>
  </conditionalFormatting>
  <conditionalFormatting sqref="E8:E12 C10:C12">
    <cfRule type="containsText" dxfId="86" priority="13" stopIfTrue="1" operator="containsText" text="炸">
      <formula>NOT(ISERROR(SEARCH("炸",C8)))</formula>
    </cfRule>
  </conditionalFormatting>
  <conditionalFormatting sqref="C16:C18 E16:E18">
    <cfRule type="containsText" dxfId="85" priority="11" stopIfTrue="1" operator="containsText" text="炸">
      <formula>NOT(ISERROR(SEARCH("炸",C16)))</formula>
    </cfRule>
  </conditionalFormatting>
  <conditionalFormatting sqref="C25:C26 E25:E26">
    <cfRule type="containsText" dxfId="84" priority="9" stopIfTrue="1" operator="containsText" text="炸">
      <formula>NOT(ISERROR(SEARCH("炸",C25)))</formula>
    </cfRule>
  </conditionalFormatting>
  <conditionalFormatting sqref="J10:J13 L8:L13">
    <cfRule type="containsText" dxfId="83" priority="7" stopIfTrue="1" operator="containsText" text="炸">
      <formula>NOT(ISERROR(SEARCH("炸",J8)))</formula>
    </cfRule>
  </conditionalFormatting>
  <conditionalFormatting sqref="K12:K13">
    <cfRule type="containsText" dxfId="82" priority="6" stopIfTrue="1" operator="containsText" text="炸">
      <formula>NOT(ISERROR(SEARCH("炸",K12)))</formula>
    </cfRule>
  </conditionalFormatting>
  <conditionalFormatting sqref="J22">
    <cfRule type="containsText" dxfId="81" priority="5" stopIfTrue="1" operator="containsText" text="炸">
      <formula>NOT(ISERROR(SEARCH("炸",J22)))</formula>
    </cfRule>
  </conditionalFormatting>
  <conditionalFormatting sqref="J16:J18 L16:L18">
    <cfRule type="containsText" dxfId="80" priority="3" stopIfTrue="1" operator="containsText" text="炸">
      <formula>NOT(ISERROR(SEARCH("炸",J16)))</formula>
    </cfRule>
  </conditionalFormatting>
  <conditionalFormatting sqref="J25 L25">
    <cfRule type="containsText" dxfId="79" priority="2" stopIfTrue="1" operator="containsText" text="炸">
      <formula>NOT(ISERROR(SEARCH("炸",J25)))</formula>
    </cfRule>
  </conditionalFormatting>
  <conditionalFormatting sqref="J27 L27">
    <cfRule type="containsText" dxfId="78" priority="1" stopIfTrue="1" operator="containsText" text="炸">
      <formula>NOT(ISERROR(SEARCH("炸",J27)))</formula>
    </cfRule>
  </conditionalFormatting>
  <printOptions verticalCentered="1"/>
  <pageMargins left="0.19685039370078741" right="0.19685039370078741" top="0.19685039370078741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44"/>
  <sheetViews>
    <sheetView zoomScale="65" zoomScaleNormal="65" workbookViewId="0">
      <selection activeCell="J22" sqref="J22:L22"/>
    </sheetView>
  </sheetViews>
  <sheetFormatPr defaultRowHeight="14"/>
  <cols>
    <col min="1" max="1" width="4.9140625" customWidth="1"/>
    <col min="2" max="2" width="5.6640625" customWidth="1"/>
    <col min="3" max="3" width="10" customWidth="1"/>
    <col min="4" max="4" width="6.6640625" customWidth="1"/>
    <col min="5" max="5" width="7" customWidth="1"/>
    <col min="6" max="8" width="4.6640625" style="202" hidden="1" customWidth="1"/>
    <col min="9" max="9" width="5.33203125" customWidth="1"/>
    <col min="10" max="10" width="10.83203125" customWidth="1"/>
    <col min="11" max="11" width="6.9140625" customWidth="1"/>
    <col min="12" max="12" width="7.08203125" customWidth="1"/>
    <col min="13" max="15" width="4.6640625" style="202" hidden="1" customWidth="1"/>
    <col min="16" max="16" width="5.83203125" customWidth="1"/>
    <col min="17" max="17" width="10.33203125" customWidth="1"/>
    <col min="18" max="18" width="6.4140625" customWidth="1"/>
    <col min="19" max="19" width="7" customWidth="1"/>
    <col min="20" max="22" width="4.6640625" style="202" hidden="1" customWidth="1"/>
    <col min="23" max="23" width="6" customWidth="1"/>
    <col min="24" max="24" width="10.08203125" customWidth="1"/>
    <col min="25" max="26" width="7.08203125" customWidth="1"/>
    <col min="27" max="29" width="4.6640625" style="202" hidden="1" customWidth="1"/>
    <col min="30" max="30" width="5.33203125" customWidth="1"/>
    <col min="31" max="31" width="10.08203125" customWidth="1"/>
    <col min="32" max="32" width="7.4140625" customWidth="1"/>
    <col min="33" max="33" width="6.9140625" customWidth="1"/>
    <col min="34" max="36" width="4.6640625" style="202" hidden="1" customWidth="1"/>
    <col min="38" max="38" width="28.6640625" customWidth="1"/>
  </cols>
  <sheetData>
    <row r="1" spans="1:51" ht="25">
      <c r="A1" s="726" t="s">
        <v>479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  <c r="Z1" s="726"/>
      <c r="AA1" s="726"/>
      <c r="AB1" s="726"/>
      <c r="AC1" s="726"/>
      <c r="AD1" s="726"/>
      <c r="AE1" s="726"/>
      <c r="AF1" s="726"/>
      <c r="AG1" s="727"/>
      <c r="AH1"/>
      <c r="AI1"/>
      <c r="AJ1"/>
    </row>
    <row r="2" spans="1:51" s="48" customFormat="1" ht="24" customHeight="1">
      <c r="A2" s="728" t="s">
        <v>21</v>
      </c>
      <c r="B2" s="728"/>
      <c r="C2" s="729" t="s">
        <v>493</v>
      </c>
      <c r="D2" s="730"/>
      <c r="E2" s="730"/>
      <c r="F2" s="730"/>
      <c r="G2" s="730"/>
      <c r="H2" s="730"/>
      <c r="I2" s="730"/>
      <c r="J2" s="730"/>
      <c r="K2" s="730"/>
      <c r="L2" s="730"/>
      <c r="M2" s="179"/>
      <c r="N2" s="179"/>
      <c r="O2" s="179"/>
      <c r="P2" s="299" t="s">
        <v>82</v>
      </c>
      <c r="Q2" s="299"/>
      <c r="R2" s="45"/>
      <c r="S2" s="299"/>
      <c r="T2" s="179"/>
      <c r="U2" s="179"/>
      <c r="V2" s="179"/>
      <c r="W2" s="299"/>
      <c r="X2" s="62" t="s">
        <v>22</v>
      </c>
      <c r="Y2" s="63"/>
      <c r="Z2" s="62"/>
      <c r="AA2" s="176"/>
      <c r="AB2" s="176"/>
      <c r="AC2" s="176"/>
      <c r="AD2" s="63"/>
      <c r="AE2" s="63"/>
      <c r="AF2" s="62"/>
      <c r="AG2" s="63"/>
      <c r="AH2" s="176"/>
      <c r="AI2" s="176"/>
      <c r="AJ2" s="731"/>
      <c r="AK2" s="731"/>
      <c r="AL2" s="731"/>
      <c r="AM2" s="731"/>
      <c r="AN2" s="731"/>
      <c r="AO2" s="731"/>
      <c r="AP2" s="731"/>
      <c r="AQ2" s="731"/>
      <c r="AR2" s="731"/>
      <c r="AS2" s="731"/>
      <c r="AT2" s="731"/>
      <c r="AU2" s="731"/>
      <c r="AV2" s="731"/>
      <c r="AW2" s="731"/>
      <c r="AX2" s="731"/>
      <c r="AY2" s="731"/>
    </row>
    <row r="3" spans="1:51" ht="17">
      <c r="A3" s="64" t="s">
        <v>0</v>
      </c>
      <c r="B3" s="734" t="s">
        <v>390</v>
      </c>
      <c r="C3" s="735"/>
      <c r="D3" s="735"/>
      <c r="E3" s="735"/>
      <c r="F3" s="209"/>
      <c r="G3" s="210"/>
      <c r="H3" s="210"/>
      <c r="I3" s="734" t="s">
        <v>391</v>
      </c>
      <c r="J3" s="735"/>
      <c r="K3" s="735"/>
      <c r="L3" s="735"/>
      <c r="M3" s="209"/>
      <c r="N3" s="210"/>
      <c r="O3" s="210"/>
      <c r="P3" s="734" t="s">
        <v>392</v>
      </c>
      <c r="Q3" s="735"/>
      <c r="R3" s="735"/>
      <c r="S3" s="735"/>
      <c r="T3" s="180"/>
      <c r="U3" s="181"/>
      <c r="V3" s="181"/>
      <c r="W3" s="734" t="s">
        <v>393</v>
      </c>
      <c r="X3" s="735"/>
      <c r="Y3" s="735"/>
      <c r="Z3" s="735"/>
      <c r="AA3" s="180"/>
      <c r="AB3" s="181"/>
      <c r="AC3" s="181"/>
      <c r="AD3" s="745" t="s">
        <v>481</v>
      </c>
      <c r="AE3" s="746"/>
      <c r="AF3" s="746"/>
      <c r="AG3" s="746"/>
      <c r="AH3" s="180"/>
      <c r="AI3" s="181"/>
      <c r="AJ3" s="181"/>
    </row>
    <row r="4" spans="1:51" ht="17">
      <c r="A4" s="64" t="s">
        <v>3</v>
      </c>
      <c r="B4" s="10" t="s">
        <v>4</v>
      </c>
      <c r="C4" s="64" t="s">
        <v>5</v>
      </c>
      <c r="D4" s="11" t="s">
        <v>6</v>
      </c>
      <c r="E4" s="10" t="s">
        <v>7</v>
      </c>
      <c r="F4" s="178" t="s">
        <v>40</v>
      </c>
      <c r="G4" s="178" t="s">
        <v>41</v>
      </c>
      <c r="H4" s="206" t="s">
        <v>42</v>
      </c>
      <c r="I4" s="10" t="s">
        <v>4</v>
      </c>
      <c r="J4" s="64" t="s">
        <v>5</v>
      </c>
      <c r="K4" s="11" t="s">
        <v>6</v>
      </c>
      <c r="L4" s="10" t="s">
        <v>7</v>
      </c>
      <c r="M4" s="178" t="s">
        <v>40</v>
      </c>
      <c r="N4" s="178" t="s">
        <v>41</v>
      </c>
      <c r="O4" s="206" t="s">
        <v>42</v>
      </c>
      <c r="P4" s="10" t="s">
        <v>4</v>
      </c>
      <c r="Q4" s="64" t="s">
        <v>5</v>
      </c>
      <c r="R4" s="11" t="s">
        <v>6</v>
      </c>
      <c r="S4" s="10" t="s">
        <v>7</v>
      </c>
      <c r="T4" s="178" t="s">
        <v>40</v>
      </c>
      <c r="U4" s="178" t="s">
        <v>41</v>
      </c>
      <c r="V4" s="206" t="s">
        <v>42</v>
      </c>
      <c r="W4" s="10" t="s">
        <v>4</v>
      </c>
      <c r="X4" s="64" t="s">
        <v>5</v>
      </c>
      <c r="Y4" s="11" t="s">
        <v>6</v>
      </c>
      <c r="Z4" s="10" t="s">
        <v>7</v>
      </c>
      <c r="AA4" s="178" t="s">
        <v>40</v>
      </c>
      <c r="AB4" s="178" t="s">
        <v>41</v>
      </c>
      <c r="AC4" s="206" t="s">
        <v>42</v>
      </c>
      <c r="AD4" s="10" t="s">
        <v>4</v>
      </c>
      <c r="AE4" s="64" t="s">
        <v>5</v>
      </c>
      <c r="AF4" s="11" t="s">
        <v>6</v>
      </c>
      <c r="AG4" s="10" t="s">
        <v>7</v>
      </c>
      <c r="AH4" s="178" t="s">
        <v>40</v>
      </c>
      <c r="AI4" s="178" t="s">
        <v>41</v>
      </c>
      <c r="AJ4" s="206" t="s">
        <v>42</v>
      </c>
    </row>
    <row r="5" spans="1:51" ht="16.75" customHeight="1">
      <c r="A5" s="698" t="s">
        <v>1</v>
      </c>
      <c r="B5" s="711" t="s">
        <v>74</v>
      </c>
      <c r="C5" s="49" t="s">
        <v>70</v>
      </c>
      <c r="D5" s="41">
        <v>71</v>
      </c>
      <c r="E5" s="41">
        <v>50</v>
      </c>
      <c r="F5" s="212">
        <v>4.5</v>
      </c>
      <c r="G5" s="183"/>
      <c r="H5" s="183"/>
      <c r="I5" s="711" t="s">
        <v>28</v>
      </c>
      <c r="J5" s="49" t="s">
        <v>26</v>
      </c>
      <c r="K5" s="41">
        <v>52</v>
      </c>
      <c r="L5" s="41">
        <v>35</v>
      </c>
      <c r="M5" s="212">
        <v>4.5</v>
      </c>
      <c r="N5" s="183"/>
      <c r="O5" s="183"/>
      <c r="P5" s="736" t="s">
        <v>346</v>
      </c>
      <c r="Q5" s="72" t="s">
        <v>368</v>
      </c>
      <c r="R5" s="610">
        <f t="shared" ref="R5:R11" si="0">S5/701*1000</f>
        <v>154.06562054208274</v>
      </c>
      <c r="S5" s="393">
        <v>108</v>
      </c>
      <c r="T5" s="223">
        <f>R5/30</f>
        <v>5.1355206847360915</v>
      </c>
      <c r="U5" s="183"/>
      <c r="V5" s="183"/>
      <c r="W5" s="717" t="s">
        <v>28</v>
      </c>
      <c r="X5" s="49" t="s">
        <v>26</v>
      </c>
      <c r="Y5" s="41">
        <v>52</v>
      </c>
      <c r="Z5" s="41">
        <v>35</v>
      </c>
      <c r="AA5" s="212">
        <v>4.5</v>
      </c>
      <c r="AB5" s="183"/>
      <c r="AC5" s="183"/>
      <c r="AD5" s="711" t="s">
        <v>74</v>
      </c>
      <c r="AE5" s="49" t="s">
        <v>70</v>
      </c>
      <c r="AF5" s="41">
        <v>71</v>
      </c>
      <c r="AG5" s="41">
        <v>50</v>
      </c>
      <c r="AH5" s="212">
        <v>4.5</v>
      </c>
      <c r="AI5" s="183"/>
      <c r="AJ5" s="183"/>
    </row>
    <row r="6" spans="1:51" ht="16.75" customHeight="1">
      <c r="A6" s="698"/>
      <c r="B6" s="712"/>
      <c r="C6" s="69"/>
      <c r="D6" s="41"/>
      <c r="E6" s="41"/>
      <c r="F6" s="182"/>
      <c r="G6" s="182"/>
      <c r="H6" s="183"/>
      <c r="I6" s="712"/>
      <c r="J6" s="69" t="s">
        <v>29</v>
      </c>
      <c r="K6" s="41">
        <v>22</v>
      </c>
      <c r="L6" s="41">
        <v>15</v>
      </c>
      <c r="M6" s="182"/>
      <c r="N6" s="182"/>
      <c r="O6" s="183"/>
      <c r="P6" s="737"/>
      <c r="Q6" s="73" t="s">
        <v>369</v>
      </c>
      <c r="R6" s="610">
        <f t="shared" si="0"/>
        <v>59.914407988587726</v>
      </c>
      <c r="S6" s="74">
        <v>42</v>
      </c>
      <c r="T6" s="182"/>
      <c r="U6" s="192">
        <f>R6/35</f>
        <v>1.7118402282453635</v>
      </c>
      <c r="V6" s="183"/>
      <c r="W6" s="718"/>
      <c r="X6" s="69" t="s">
        <v>29</v>
      </c>
      <c r="Y6" s="41">
        <v>22</v>
      </c>
      <c r="Z6" s="41">
        <v>15</v>
      </c>
      <c r="AA6" s="182"/>
      <c r="AB6" s="182"/>
      <c r="AC6" s="183"/>
      <c r="AD6" s="712"/>
      <c r="AE6" s="69"/>
      <c r="AF6" s="41"/>
      <c r="AG6" s="41"/>
      <c r="AH6" s="182"/>
      <c r="AI6" s="182"/>
      <c r="AJ6" s="183"/>
      <c r="AK6" s="165"/>
    </row>
    <row r="7" spans="1:51" ht="17">
      <c r="A7" s="698"/>
      <c r="B7" s="713"/>
      <c r="C7" s="44"/>
      <c r="D7" s="41"/>
      <c r="E7" s="41"/>
      <c r="F7" s="182"/>
      <c r="G7" s="184"/>
      <c r="H7" s="183"/>
      <c r="I7" s="713"/>
      <c r="J7" s="69"/>
      <c r="K7" s="41"/>
      <c r="L7" s="41"/>
      <c r="M7" s="182"/>
      <c r="N7" s="184"/>
      <c r="O7" s="183"/>
      <c r="P7" s="737"/>
      <c r="Q7" s="559" t="s">
        <v>370</v>
      </c>
      <c r="R7" s="610">
        <f t="shared" si="0"/>
        <v>12.838801711840228</v>
      </c>
      <c r="S7" s="74">
        <v>9</v>
      </c>
      <c r="T7" s="182"/>
      <c r="U7" s="586">
        <f>R7/50</f>
        <v>0.25677603423680456</v>
      </c>
      <c r="V7" s="207"/>
      <c r="W7" s="719"/>
      <c r="X7" s="61"/>
      <c r="Y7" s="75"/>
      <c r="Z7" s="41"/>
      <c r="AA7" s="182"/>
      <c r="AB7" s="184"/>
      <c r="AC7" s="183"/>
      <c r="AD7" s="713"/>
      <c r="AE7" s="44"/>
      <c r="AF7" s="41"/>
      <c r="AG7" s="41"/>
      <c r="AH7" s="182"/>
      <c r="AI7" s="184"/>
      <c r="AJ7" s="183"/>
      <c r="AK7" s="165"/>
      <c r="AL7" s="291"/>
    </row>
    <row r="8" spans="1:51" ht="17" customHeight="1">
      <c r="A8" s="698" t="s">
        <v>8</v>
      </c>
      <c r="B8" s="707" t="str">
        <f>'12月菜單'!E8</f>
        <v>麻油雞</v>
      </c>
      <c r="C8" s="97" t="s">
        <v>347</v>
      </c>
      <c r="D8" s="610">
        <f>E8/701*1000</f>
        <v>79.885877318116968</v>
      </c>
      <c r="E8" s="74">
        <v>56</v>
      </c>
      <c r="F8" s="182"/>
      <c r="G8" s="185">
        <f>D8/40*0.85</f>
        <v>1.6975748930099854</v>
      </c>
      <c r="H8" s="185"/>
      <c r="I8" s="739" t="str">
        <f>'12月菜單'!E9</f>
        <v>油蔥蒸魚</v>
      </c>
      <c r="J8" s="97" t="s">
        <v>183</v>
      </c>
      <c r="K8" s="610">
        <f>L8/701*1000</f>
        <v>114.12268188302426</v>
      </c>
      <c r="L8" s="74">
        <v>80</v>
      </c>
      <c r="M8" s="182"/>
      <c r="N8" s="185">
        <f>K8/35*0.6</f>
        <v>1.9563888322804157</v>
      </c>
      <c r="O8" s="185"/>
      <c r="P8" s="737"/>
      <c r="Q8" s="336" t="s">
        <v>348</v>
      </c>
      <c r="R8" s="610">
        <f t="shared" si="0"/>
        <v>49.928673323823105</v>
      </c>
      <c r="S8" s="84">
        <v>35</v>
      </c>
      <c r="T8" s="223"/>
      <c r="U8" s="192"/>
      <c r="V8" s="593">
        <f t="shared" ref="V8:V11" si="1">R8/100</f>
        <v>0.49928673323823103</v>
      </c>
      <c r="W8" s="697" t="str">
        <f>'12月菜單'!E11</f>
        <v>海帶燒雞</v>
      </c>
      <c r="X8" s="77" t="s">
        <v>119</v>
      </c>
      <c r="Y8" s="610">
        <f t="shared" ref="Y8:Y10" si="2">Z8/701*1000</f>
        <v>78.459343794579169</v>
      </c>
      <c r="Z8" s="78">
        <v>55</v>
      </c>
      <c r="AA8" s="182"/>
      <c r="AB8" s="185">
        <f>Y8/40*0.85</f>
        <v>1.6672610556348073</v>
      </c>
      <c r="AC8" s="185"/>
      <c r="AD8" s="720" t="str">
        <f>'12月菜單'!E12</f>
        <v>沙嗲肉片</v>
      </c>
      <c r="AE8" s="77" t="s">
        <v>121</v>
      </c>
      <c r="AF8" s="610">
        <f t="shared" ref="AF8:AF10" si="3">AG8/701*1000</f>
        <v>77.03281027104137</v>
      </c>
      <c r="AG8" s="639">
        <v>54</v>
      </c>
      <c r="AH8" s="182"/>
      <c r="AI8" s="185">
        <f>AF8/35</f>
        <v>2.2009374363154679</v>
      </c>
      <c r="AJ8" s="185"/>
      <c r="AK8" s="165"/>
      <c r="AL8" s="322" t="s">
        <v>222</v>
      </c>
    </row>
    <row r="9" spans="1:51" ht="17" customHeight="1">
      <c r="A9" s="693"/>
      <c r="B9" s="707"/>
      <c r="C9" s="97" t="s">
        <v>349</v>
      </c>
      <c r="D9" s="610">
        <f t="shared" ref="D9:D10" si="4">E9/701*1000</f>
        <v>12.838801711840228</v>
      </c>
      <c r="E9" s="74">
        <v>9</v>
      </c>
      <c r="F9" s="201"/>
      <c r="G9" s="185"/>
      <c r="H9" s="285">
        <f>D9/100</f>
        <v>0.12838801711840228</v>
      </c>
      <c r="I9" s="740"/>
      <c r="J9" s="336" t="s">
        <v>360</v>
      </c>
      <c r="K9" s="610">
        <f>L9/701*1000</f>
        <v>21.398002853067048</v>
      </c>
      <c r="L9" s="74">
        <v>15</v>
      </c>
      <c r="M9" s="215"/>
      <c r="N9" s="582">
        <f>K9/80</f>
        <v>0.26747503566333808</v>
      </c>
      <c r="O9" s="207"/>
      <c r="P9" s="737"/>
      <c r="Q9" s="336" t="s">
        <v>371</v>
      </c>
      <c r="R9" s="610">
        <f t="shared" si="0"/>
        <v>5.7061340941512126</v>
      </c>
      <c r="S9" s="84">
        <v>4</v>
      </c>
      <c r="T9" s="309"/>
      <c r="U9" s="186"/>
      <c r="V9" s="593">
        <f t="shared" si="1"/>
        <v>5.7061340941512127E-2</v>
      </c>
      <c r="W9" s="697"/>
      <c r="X9" s="51" t="s">
        <v>379</v>
      </c>
      <c r="Y9" s="610">
        <f t="shared" si="2"/>
        <v>8.5592011412268185</v>
      </c>
      <c r="Z9" s="80">
        <v>6</v>
      </c>
      <c r="AA9" s="309"/>
      <c r="AB9" s="186"/>
      <c r="AC9" s="593">
        <f t="shared" ref="AC9:AC11" si="5">Y9/100</f>
        <v>8.5592011412268187E-2</v>
      </c>
      <c r="AD9" s="720"/>
      <c r="AE9" s="51" t="s">
        <v>126</v>
      </c>
      <c r="AF9" s="610">
        <f t="shared" si="3"/>
        <v>17.118402282453637</v>
      </c>
      <c r="AG9" s="80">
        <v>12</v>
      </c>
      <c r="AH9" s="182"/>
      <c r="AI9" s="186"/>
      <c r="AJ9" s="207">
        <f>AF9/100</f>
        <v>0.17118402282453637</v>
      </c>
      <c r="AK9" s="165"/>
      <c r="AL9" s="323"/>
    </row>
    <row r="10" spans="1:51" ht="17" customHeight="1">
      <c r="A10" s="693"/>
      <c r="B10" s="707"/>
      <c r="C10" s="73" t="s">
        <v>348</v>
      </c>
      <c r="D10" s="610">
        <f t="shared" si="4"/>
        <v>28.530670470756064</v>
      </c>
      <c r="E10" s="74">
        <v>20</v>
      </c>
      <c r="F10" s="194"/>
      <c r="G10" s="186"/>
      <c r="H10" s="285">
        <f>D10/100</f>
        <v>0.28530670470756064</v>
      </c>
      <c r="I10" s="740"/>
      <c r="J10" s="73" t="s">
        <v>361</v>
      </c>
      <c r="K10" s="261" t="s">
        <v>424</v>
      </c>
      <c r="L10" s="74">
        <v>0.6</v>
      </c>
      <c r="M10" s="182"/>
      <c r="N10" s="185"/>
      <c r="O10" s="207"/>
      <c r="P10" s="737"/>
      <c r="Q10" s="52" t="s">
        <v>470</v>
      </c>
      <c r="R10" s="610">
        <f t="shared" si="0"/>
        <v>4.2796005706134093</v>
      </c>
      <c r="S10" s="27">
        <v>3</v>
      </c>
      <c r="T10" s="182"/>
      <c r="U10" s="186"/>
      <c r="V10" s="593">
        <f t="shared" si="1"/>
        <v>4.2796005706134094E-2</v>
      </c>
      <c r="W10" s="697"/>
      <c r="X10" s="51" t="s">
        <v>353</v>
      </c>
      <c r="Y10" s="610">
        <f t="shared" si="2"/>
        <v>17.118402282453637</v>
      </c>
      <c r="Z10" s="80">
        <v>12</v>
      </c>
      <c r="AA10" s="182"/>
      <c r="AB10" s="186"/>
      <c r="AC10" s="207">
        <f t="shared" si="5"/>
        <v>0.17118402282453637</v>
      </c>
      <c r="AD10" s="720"/>
      <c r="AE10" s="51" t="s">
        <v>120</v>
      </c>
      <c r="AF10" s="610">
        <f t="shared" si="3"/>
        <v>7.132667617689016</v>
      </c>
      <c r="AG10" s="80">
        <v>5</v>
      </c>
      <c r="AH10" s="182"/>
      <c r="AI10" s="186"/>
      <c r="AJ10" s="207">
        <f>AF10/100</f>
        <v>7.1326676176890161E-2</v>
      </c>
      <c r="AK10" s="165"/>
      <c r="AL10" s="324"/>
    </row>
    <row r="11" spans="1:51" ht="17" customHeight="1">
      <c r="A11" s="693"/>
      <c r="B11" s="707"/>
      <c r="C11" s="73" t="s">
        <v>350</v>
      </c>
      <c r="D11" s="261" t="s">
        <v>424</v>
      </c>
      <c r="E11" s="78">
        <v>0.5</v>
      </c>
      <c r="F11" s="182"/>
      <c r="G11" s="186"/>
      <c r="H11" s="285"/>
      <c r="I11" s="740"/>
      <c r="J11" s="73" t="s">
        <v>355</v>
      </c>
      <c r="K11" s="261" t="s">
        <v>424</v>
      </c>
      <c r="L11" s="84">
        <v>1</v>
      </c>
      <c r="M11" s="182"/>
      <c r="N11" s="185"/>
      <c r="O11" s="207"/>
      <c r="P11" s="737"/>
      <c r="Q11" s="52" t="s">
        <v>372</v>
      </c>
      <c r="R11" s="610">
        <f t="shared" si="0"/>
        <v>21.398002853067048</v>
      </c>
      <c r="S11" s="27">
        <v>15</v>
      </c>
      <c r="T11" s="182"/>
      <c r="U11" s="192"/>
      <c r="V11" s="593">
        <f t="shared" si="1"/>
        <v>0.21398002853067047</v>
      </c>
      <c r="W11" s="697"/>
      <c r="X11" s="51"/>
      <c r="Y11" s="261"/>
      <c r="Z11" s="80"/>
      <c r="AA11" s="182"/>
      <c r="AB11" s="185"/>
      <c r="AC11" s="207">
        <f t="shared" si="5"/>
        <v>0</v>
      </c>
      <c r="AD11" s="720"/>
      <c r="AE11" s="51" t="s">
        <v>382</v>
      </c>
      <c r="AF11" s="177" t="s">
        <v>137</v>
      </c>
      <c r="AG11" s="78" t="s">
        <v>482</v>
      </c>
      <c r="AH11" s="182"/>
      <c r="AI11" s="185"/>
      <c r="AJ11" s="207"/>
      <c r="AK11" s="165"/>
      <c r="AL11" s="280"/>
    </row>
    <row r="12" spans="1:51" ht="17" customHeight="1">
      <c r="A12" s="693"/>
      <c r="B12" s="707"/>
      <c r="C12" s="336" t="s">
        <v>351</v>
      </c>
      <c r="D12" s="76" t="s">
        <v>424</v>
      </c>
      <c r="E12" s="78" t="s">
        <v>440</v>
      </c>
      <c r="F12" s="182"/>
      <c r="G12" s="186"/>
      <c r="H12" s="185"/>
      <c r="I12" s="740"/>
      <c r="J12" s="336" t="s">
        <v>362</v>
      </c>
      <c r="K12" s="76"/>
      <c r="L12" s="84">
        <v>0.2</v>
      </c>
      <c r="M12" s="182"/>
      <c r="N12" s="186"/>
      <c r="O12" s="185"/>
      <c r="P12" s="737"/>
      <c r="Q12" s="52" t="s">
        <v>373</v>
      </c>
      <c r="R12" s="283"/>
      <c r="S12" s="27" t="s">
        <v>477</v>
      </c>
      <c r="T12" s="182"/>
      <c r="U12" s="192"/>
      <c r="V12" s="207"/>
      <c r="W12" s="697"/>
      <c r="X12" s="51"/>
      <c r="Y12" s="12"/>
      <c r="Z12" s="393"/>
      <c r="AA12" s="182"/>
      <c r="AB12" s="186"/>
      <c r="AC12" s="185"/>
      <c r="AD12" s="720"/>
      <c r="AE12" s="107" t="s">
        <v>383</v>
      </c>
      <c r="AF12" s="84"/>
      <c r="AG12" s="78" t="s">
        <v>483</v>
      </c>
      <c r="AH12" s="182"/>
      <c r="AI12" s="186"/>
      <c r="AJ12" s="185"/>
      <c r="AL12" s="280"/>
      <c r="AM12" s="165"/>
      <c r="AN12" s="165"/>
      <c r="AO12" s="165"/>
      <c r="AP12" s="165"/>
    </row>
    <row r="13" spans="1:51" ht="17" customHeight="1">
      <c r="A13" s="693"/>
      <c r="B13" s="707"/>
      <c r="C13" s="51"/>
      <c r="D13" s="84"/>
      <c r="E13" s="78"/>
      <c r="F13" s="182"/>
      <c r="G13" s="182"/>
      <c r="H13" s="185"/>
      <c r="I13" s="740"/>
      <c r="J13" s="336"/>
      <c r="K13" s="76"/>
      <c r="L13" s="84"/>
      <c r="M13" s="182"/>
      <c r="N13" s="182"/>
      <c r="O13" s="185"/>
      <c r="P13" s="737"/>
      <c r="Q13" s="52"/>
      <c r="R13" s="393"/>
      <c r="S13" s="12"/>
      <c r="T13" s="182"/>
      <c r="U13" s="182"/>
      <c r="V13" s="185"/>
      <c r="W13" s="697"/>
      <c r="X13" s="12"/>
      <c r="Y13" s="12"/>
      <c r="Z13" s="393"/>
      <c r="AA13" s="182"/>
      <c r="AB13" s="182"/>
      <c r="AC13" s="185"/>
      <c r="AD13" s="720"/>
      <c r="AE13" s="107"/>
      <c r="AF13" s="46"/>
      <c r="AG13" s="65"/>
      <c r="AH13" s="182"/>
      <c r="AI13" s="182"/>
      <c r="AJ13" s="185"/>
      <c r="AL13" s="280"/>
      <c r="AM13" s="165"/>
      <c r="AN13" s="165"/>
      <c r="AO13" s="165"/>
      <c r="AP13" s="165"/>
    </row>
    <row r="14" spans="1:51" ht="17" customHeight="1">
      <c r="A14" s="693"/>
      <c r="B14" s="697"/>
      <c r="C14" s="108"/>
      <c r="D14" s="109"/>
      <c r="E14" s="109"/>
      <c r="F14" s="182"/>
      <c r="G14" s="187"/>
      <c r="H14" s="185"/>
      <c r="I14" s="740"/>
      <c r="J14" s="546"/>
      <c r="K14" s="547"/>
      <c r="L14" s="503"/>
      <c r="M14" s="182"/>
      <c r="N14" s="187"/>
      <c r="O14" s="185"/>
      <c r="P14" s="737"/>
      <c r="Q14" s="12"/>
      <c r="R14" s="393"/>
      <c r="S14" s="12"/>
      <c r="T14" s="182"/>
      <c r="U14" s="187"/>
      <c r="V14" s="185"/>
      <c r="W14" s="697"/>
      <c r="X14" s="12"/>
      <c r="Y14" s="12"/>
      <c r="Z14" s="393"/>
      <c r="AA14" s="182"/>
      <c r="AB14" s="187"/>
      <c r="AC14" s="185"/>
      <c r="AD14" s="720"/>
      <c r="AE14" s="46"/>
      <c r="AF14" s="46"/>
      <c r="AG14" s="65"/>
      <c r="AH14" s="182"/>
      <c r="AI14" s="187"/>
      <c r="AJ14" s="185"/>
      <c r="AL14" s="279"/>
      <c r="AM14" s="165"/>
      <c r="AN14" s="165"/>
      <c r="AO14" s="165"/>
      <c r="AP14" s="165"/>
    </row>
    <row r="15" spans="1:51" ht="17" customHeight="1">
      <c r="A15" s="693"/>
      <c r="B15" s="697"/>
      <c r="C15" s="12"/>
      <c r="D15" s="41"/>
      <c r="E15" s="328"/>
      <c r="F15" s="182"/>
      <c r="G15" s="185"/>
      <c r="H15" s="188"/>
      <c r="I15" s="741"/>
      <c r="J15" s="742"/>
      <c r="K15" s="743"/>
      <c r="L15" s="744"/>
      <c r="M15" s="182"/>
      <c r="N15" s="185"/>
      <c r="O15" s="188"/>
      <c r="P15" s="738"/>
      <c r="Q15" s="12"/>
      <c r="R15" s="393"/>
      <c r="S15" s="12"/>
      <c r="T15" s="182"/>
      <c r="U15" s="192"/>
      <c r="V15" s="188"/>
      <c r="W15" s="697"/>
      <c r="X15" s="12"/>
      <c r="Y15" s="12"/>
      <c r="Z15" s="393"/>
      <c r="AA15" s="182"/>
      <c r="AB15" s="185"/>
      <c r="AC15" s="188"/>
      <c r="AD15" s="720"/>
      <c r="AE15" s="46"/>
      <c r="AF15" s="46"/>
      <c r="AG15" s="65"/>
      <c r="AH15" s="182"/>
      <c r="AI15" s="185"/>
      <c r="AJ15" s="188"/>
      <c r="AL15" s="279"/>
      <c r="AM15" s="165"/>
      <c r="AN15" s="165"/>
      <c r="AO15" s="165"/>
      <c r="AP15" s="165"/>
    </row>
    <row r="16" spans="1:51" ht="17" customHeight="1">
      <c r="A16" s="698" t="s">
        <v>9</v>
      </c>
      <c r="B16" s="788" t="str">
        <f>'12月菜單'!F8</f>
        <v>泰式冬粉</v>
      </c>
      <c r="C16" s="550" t="s">
        <v>497</v>
      </c>
      <c r="D16" s="610">
        <f>E16/701*1000</f>
        <v>12.838801711840228</v>
      </c>
      <c r="E16" s="789">
        <v>9</v>
      </c>
      <c r="F16" s="376">
        <f>D16/15</f>
        <v>0.85592011412268187</v>
      </c>
      <c r="G16" s="185"/>
      <c r="H16" s="207"/>
      <c r="I16" s="708" t="str">
        <f>'12月菜單'!F9</f>
        <v>肉末玉米</v>
      </c>
      <c r="J16" s="97" t="s">
        <v>363</v>
      </c>
      <c r="K16" s="610">
        <f>L16/701*1000</f>
        <v>8.5592011412268185</v>
      </c>
      <c r="L16" s="85">
        <v>6</v>
      </c>
      <c r="M16" s="189"/>
      <c r="N16" s="185">
        <f>K16/35</f>
        <v>0.24454860403505196</v>
      </c>
      <c r="O16" s="207"/>
      <c r="P16" s="697" t="str">
        <f>'12月菜單'!F10</f>
        <v>奶皇包*1</v>
      </c>
      <c r="Q16" s="52" t="s">
        <v>374</v>
      </c>
      <c r="R16" s="177">
        <v>30</v>
      </c>
      <c r="S16" s="12" t="s">
        <v>375</v>
      </c>
      <c r="T16" s="182">
        <v>1</v>
      </c>
      <c r="U16" s="192"/>
      <c r="V16" s="207"/>
      <c r="W16" s="708" t="str">
        <f>'12月菜單'!F11</f>
        <v>茄香蛋豆腐</v>
      </c>
      <c r="X16" s="51" t="s">
        <v>360</v>
      </c>
      <c r="Y16" s="610">
        <f t="shared" ref="Y16:Y18" si="6">Z16/701*1000</f>
        <v>46.219686162624818</v>
      </c>
      <c r="Z16" s="78">
        <v>32.4</v>
      </c>
      <c r="AA16" s="215"/>
      <c r="AB16" s="185">
        <f>Y16/80</f>
        <v>0.57774607703281022</v>
      </c>
      <c r="AC16" s="207"/>
      <c r="AD16" s="724" t="str">
        <f>'12月菜單'!F12</f>
        <v>針菇黃瓜</v>
      </c>
      <c r="AE16" s="544" t="s">
        <v>384</v>
      </c>
      <c r="AF16" s="610">
        <f t="shared" ref="AF16:AF19" si="7">AG16/701*1000</f>
        <v>58.487874465049934</v>
      </c>
      <c r="AG16" s="639">
        <v>41</v>
      </c>
      <c r="AH16" s="309"/>
      <c r="AI16" s="185"/>
      <c r="AJ16" s="593">
        <f>AF16/100</f>
        <v>0.58487874465049938</v>
      </c>
      <c r="AL16" s="279"/>
      <c r="AM16" s="165"/>
      <c r="AN16" s="165"/>
      <c r="AO16" s="165"/>
      <c r="AP16" s="165"/>
    </row>
    <row r="17" spans="1:42" ht="17" customHeight="1">
      <c r="A17" s="693"/>
      <c r="B17" s="693"/>
      <c r="C17" s="550" t="s">
        <v>210</v>
      </c>
      <c r="D17" s="610">
        <f t="shared" ref="D17:D19" si="8">E17/701*1000</f>
        <v>35.66333808844508</v>
      </c>
      <c r="E17" s="789">
        <v>25</v>
      </c>
      <c r="F17" s="189"/>
      <c r="G17" s="582"/>
      <c r="H17" s="285">
        <f>D17/100</f>
        <v>0.35663338088445079</v>
      </c>
      <c r="I17" s="709"/>
      <c r="J17" s="361" t="s">
        <v>364</v>
      </c>
      <c r="K17" s="610">
        <f t="shared" ref="K17:K18" si="9">L17/701*1000</f>
        <v>54.208273894436516</v>
      </c>
      <c r="L17" s="85">
        <v>38</v>
      </c>
      <c r="M17" s="376">
        <f>K17/85</f>
        <v>0.63774439875807665</v>
      </c>
      <c r="N17" s="185"/>
      <c r="O17" s="207"/>
      <c r="P17" s="697"/>
      <c r="Q17" s="496"/>
      <c r="R17" s="177"/>
      <c r="S17" s="46"/>
      <c r="T17" s="215"/>
      <c r="U17" s="192"/>
      <c r="V17" s="207"/>
      <c r="W17" s="709"/>
      <c r="X17" s="51" t="s">
        <v>365</v>
      </c>
      <c r="Y17" s="610">
        <f t="shared" si="6"/>
        <v>14.265335235378032</v>
      </c>
      <c r="Z17" s="80">
        <v>10</v>
      </c>
      <c r="AA17" s="215"/>
      <c r="AB17" s="582">
        <f>Y17/55</f>
        <v>0.25936973155232784</v>
      </c>
      <c r="AC17" s="207"/>
      <c r="AD17" s="724"/>
      <c r="AE17" s="544" t="s">
        <v>385</v>
      </c>
      <c r="AF17" s="610">
        <f t="shared" si="7"/>
        <v>11.412268188302425</v>
      </c>
      <c r="AG17" s="80">
        <v>8</v>
      </c>
      <c r="AH17" s="215"/>
      <c r="AI17" s="185"/>
      <c r="AJ17" s="593">
        <f t="shared" ref="AJ17:AJ19" si="10">AF17/100</f>
        <v>0.11412268188302425</v>
      </c>
      <c r="AL17" s="279"/>
      <c r="AM17" s="165"/>
      <c r="AN17" s="165"/>
      <c r="AO17" s="165"/>
      <c r="AP17" s="165"/>
    </row>
    <row r="18" spans="1:42" ht="17" customHeight="1">
      <c r="A18" s="693"/>
      <c r="B18" s="693"/>
      <c r="C18" s="550" t="s">
        <v>120</v>
      </c>
      <c r="D18" s="610">
        <f t="shared" si="8"/>
        <v>4.2796005706134093</v>
      </c>
      <c r="E18" s="76">
        <v>3</v>
      </c>
      <c r="F18" s="189"/>
      <c r="G18" s="189"/>
      <c r="H18" s="207">
        <f t="shared" ref="H18:H19" si="11">D18/100</f>
        <v>4.2796005706134094E-2</v>
      </c>
      <c r="I18" s="709"/>
      <c r="J18" s="361" t="s">
        <v>353</v>
      </c>
      <c r="K18" s="610">
        <f t="shared" si="9"/>
        <v>11.412268188302425</v>
      </c>
      <c r="L18" s="85">
        <v>8</v>
      </c>
      <c r="M18" s="189"/>
      <c r="N18" s="189"/>
      <c r="O18" s="207">
        <f t="shared" ref="O18" si="12">K18/100</f>
        <v>0.11412268188302425</v>
      </c>
      <c r="P18" s="697"/>
      <c r="Q18" s="105"/>
      <c r="R18" s="177"/>
      <c r="S18" s="46"/>
      <c r="T18" s="215"/>
      <c r="U18" s="192"/>
      <c r="V18" s="207"/>
      <c r="W18" s="709"/>
      <c r="X18" s="51" t="s">
        <v>409</v>
      </c>
      <c r="Y18" s="610">
        <f t="shared" si="6"/>
        <v>17.118402282453637</v>
      </c>
      <c r="Z18" s="80">
        <v>12</v>
      </c>
      <c r="AA18" s="189"/>
      <c r="AB18" s="192"/>
      <c r="AC18" s="207">
        <f t="shared" ref="AC18" si="13">Y18/100</f>
        <v>0.17118402282453637</v>
      </c>
      <c r="AD18" s="725"/>
      <c r="AE18" s="544" t="s">
        <v>203</v>
      </c>
      <c r="AF18" s="610">
        <f t="shared" si="7"/>
        <v>7.132667617689016</v>
      </c>
      <c r="AG18" s="80">
        <v>5</v>
      </c>
      <c r="AH18" s="189"/>
      <c r="AI18" s="189"/>
      <c r="AJ18" s="593">
        <f t="shared" si="10"/>
        <v>7.1326676176890161E-2</v>
      </c>
      <c r="AL18" s="279"/>
      <c r="AM18" s="165"/>
      <c r="AN18" s="165"/>
      <c r="AO18" s="165"/>
      <c r="AP18" s="165"/>
    </row>
    <row r="19" spans="1:42" ht="17" customHeight="1">
      <c r="A19" s="693"/>
      <c r="B19" s="693"/>
      <c r="C19" s="550" t="s">
        <v>121</v>
      </c>
      <c r="D19" s="610">
        <f t="shared" si="8"/>
        <v>4.2796005706134093</v>
      </c>
      <c r="E19" s="76">
        <v>3</v>
      </c>
      <c r="F19" s="185"/>
      <c r="G19" s="582">
        <f>D19/35</f>
        <v>0.12227430201752598</v>
      </c>
      <c r="H19" s="593">
        <f t="shared" si="11"/>
        <v>4.2796005706134094E-2</v>
      </c>
      <c r="I19" s="709"/>
      <c r="J19" s="52"/>
      <c r="K19" s="56"/>
      <c r="L19" s="59"/>
      <c r="M19" s="189"/>
      <c r="N19" s="190"/>
      <c r="O19" s="207"/>
      <c r="P19" s="697"/>
      <c r="Q19" s="107"/>
      <c r="R19" s="177"/>
      <c r="S19" s="46"/>
      <c r="T19" s="182"/>
      <c r="U19" s="284"/>
      <c r="V19" s="207">
        <f t="shared" ref="V19:V20" si="14">R19/100</f>
        <v>0</v>
      </c>
      <c r="W19" s="709"/>
      <c r="X19" s="174" t="s">
        <v>471</v>
      </c>
      <c r="Y19" s="261"/>
      <c r="Z19" s="393" t="s">
        <v>440</v>
      </c>
      <c r="AA19" s="189"/>
      <c r="AB19" s="185"/>
      <c r="AC19" s="207"/>
      <c r="AD19" s="724"/>
      <c r="AE19" s="51" t="s">
        <v>354</v>
      </c>
      <c r="AF19" s="610">
        <f t="shared" si="7"/>
        <v>4.2796005706134093</v>
      </c>
      <c r="AG19" s="80">
        <v>3</v>
      </c>
      <c r="AH19" s="189"/>
      <c r="AI19" s="190"/>
      <c r="AJ19" s="593">
        <f t="shared" si="10"/>
        <v>4.2796005706134094E-2</v>
      </c>
      <c r="AL19" s="254"/>
    </row>
    <row r="20" spans="1:42" ht="17" customHeight="1">
      <c r="A20" s="693"/>
      <c r="B20" s="693"/>
      <c r="C20" s="566"/>
      <c r="D20" s="610"/>
      <c r="E20" s="568"/>
      <c r="F20" s="182"/>
      <c r="G20" s="183"/>
      <c r="H20" s="207"/>
      <c r="I20" s="709"/>
      <c r="J20" s="52"/>
      <c r="K20" s="56"/>
      <c r="L20" s="57"/>
      <c r="M20" s="182"/>
      <c r="N20" s="183"/>
      <c r="O20" s="207"/>
      <c r="P20" s="697"/>
      <c r="Q20" s="107"/>
      <c r="R20" s="177"/>
      <c r="S20" s="41"/>
      <c r="T20" s="182"/>
      <c r="U20" s="183"/>
      <c r="V20" s="207">
        <f t="shared" si="14"/>
        <v>0</v>
      </c>
      <c r="W20" s="709"/>
      <c r="X20" s="174"/>
      <c r="Y20" s="261"/>
      <c r="Z20" s="393"/>
      <c r="AA20" s="182"/>
      <c r="AB20" s="183"/>
      <c r="AC20" s="207"/>
      <c r="AD20" s="724"/>
      <c r="AE20" s="51"/>
      <c r="AF20" s="177"/>
      <c r="AG20" s="78"/>
      <c r="AH20" s="189"/>
      <c r="AI20" s="190"/>
      <c r="AJ20" s="207"/>
    </row>
    <row r="21" spans="1:42" ht="17" customHeight="1">
      <c r="A21" s="693"/>
      <c r="B21" s="693"/>
      <c r="C21" s="566"/>
      <c r="D21" s="563"/>
      <c r="E21" s="659"/>
      <c r="F21" s="191"/>
      <c r="G21" s="182"/>
      <c r="H21" s="207"/>
      <c r="I21" s="710"/>
      <c r="J21" s="12"/>
      <c r="K21" s="57"/>
      <c r="L21" s="56"/>
      <c r="M21" s="191"/>
      <c r="N21" s="182"/>
      <c r="O21" s="207"/>
      <c r="P21" s="697"/>
      <c r="Q21" s="282"/>
      <c r="R21" s="282"/>
      <c r="S21" s="282"/>
      <c r="T21" s="191"/>
      <c r="U21" s="182"/>
      <c r="V21" s="207"/>
      <c r="W21" s="710"/>
      <c r="X21" s="82"/>
      <c r="Y21" s="261"/>
      <c r="Z21" s="393"/>
      <c r="AA21" s="191"/>
      <c r="AB21" s="182"/>
      <c r="AC21" s="207"/>
      <c r="AD21" s="724"/>
      <c r="AE21" s="82"/>
      <c r="AF21" s="82"/>
      <c r="AG21" s="65"/>
      <c r="AH21" s="191"/>
      <c r="AI21" s="182"/>
      <c r="AJ21" s="207"/>
      <c r="AL21" s="326"/>
    </row>
    <row r="22" spans="1:42" ht="17" customHeight="1">
      <c r="A22" s="698" t="s">
        <v>30</v>
      </c>
      <c r="B22" s="697" t="s">
        <v>27</v>
      </c>
      <c r="C22" s="362" t="s">
        <v>485</v>
      </c>
      <c r="D22" s="610">
        <f>E22/701*1000</f>
        <v>71.32667617689016</v>
      </c>
      <c r="E22" s="80">
        <v>50</v>
      </c>
      <c r="F22" s="183"/>
      <c r="G22" s="183"/>
      <c r="H22" s="207">
        <f t="shared" ref="H22:H23" si="15">D22/100</f>
        <v>0.71326676176890158</v>
      </c>
      <c r="I22" s="736" t="s">
        <v>27</v>
      </c>
      <c r="J22" s="362" t="s">
        <v>57</v>
      </c>
      <c r="K22" s="610">
        <f t="shared" ref="K22" si="16">L22/701*1000</f>
        <v>77.03281027104137</v>
      </c>
      <c r="L22" s="574">
        <v>54</v>
      </c>
      <c r="M22" s="183"/>
      <c r="N22" s="183"/>
      <c r="O22" s="207">
        <f t="shared" ref="O22" si="17">K22/100</f>
        <v>0.77032810271041374</v>
      </c>
      <c r="P22" s="697"/>
      <c r="Q22" s="70"/>
      <c r="R22" s="104"/>
      <c r="S22" s="80"/>
      <c r="T22" s="183"/>
      <c r="U22" s="183"/>
      <c r="V22" s="207"/>
      <c r="W22" s="697" t="s">
        <v>27</v>
      </c>
      <c r="X22" s="70" t="s">
        <v>200</v>
      </c>
      <c r="Y22" s="610">
        <f t="shared" ref="Y22" si="18">Z22/701*1000</f>
        <v>71.32667617689016</v>
      </c>
      <c r="Z22" s="80">
        <v>50</v>
      </c>
      <c r="AA22" s="183"/>
      <c r="AB22" s="183"/>
      <c r="AC22" s="207">
        <f t="shared" ref="AC22" si="19">Y22/100</f>
        <v>0.71326676176890158</v>
      </c>
      <c r="AD22" s="697" t="s">
        <v>27</v>
      </c>
      <c r="AE22" s="641" t="s">
        <v>31</v>
      </c>
      <c r="AF22" s="610">
        <f t="shared" ref="AF22" si="20">AG22/701*1000</f>
        <v>69.900142653352361</v>
      </c>
      <c r="AG22" s="31">
        <v>49</v>
      </c>
      <c r="AH22" s="183"/>
      <c r="AI22" s="183"/>
      <c r="AJ22" s="207">
        <f t="shared" ref="AJ22" si="21">AF22/100</f>
        <v>0.6990014265335236</v>
      </c>
      <c r="AL22" s="326"/>
    </row>
    <row r="23" spans="1:42" ht="17" customHeight="1">
      <c r="A23" s="693"/>
      <c r="B23" s="697"/>
      <c r="C23" s="72" t="s">
        <v>486</v>
      </c>
      <c r="D23" s="261"/>
      <c r="E23" s="59" t="s">
        <v>487</v>
      </c>
      <c r="F23" s="183"/>
      <c r="G23" s="183"/>
      <c r="H23" s="207">
        <f t="shared" si="15"/>
        <v>0</v>
      </c>
      <c r="I23" s="737"/>
      <c r="J23" s="72"/>
      <c r="K23" s="393"/>
      <c r="L23" s="85"/>
      <c r="M23" s="241"/>
      <c r="N23" s="241"/>
      <c r="O23" s="242"/>
      <c r="P23" s="697"/>
      <c r="Q23" s="18"/>
      <c r="R23" s="274"/>
      <c r="S23" s="59"/>
      <c r="T23" s="183"/>
      <c r="U23" s="183"/>
      <c r="V23" s="207"/>
      <c r="W23" s="697"/>
      <c r="X23" s="115" t="s">
        <v>201</v>
      </c>
      <c r="Y23" s="44" t="s">
        <v>202</v>
      </c>
      <c r="Z23" s="9">
        <v>0.2</v>
      </c>
      <c r="AA23" s="183"/>
      <c r="AB23" s="183"/>
      <c r="AC23" s="207"/>
      <c r="AD23" s="697"/>
      <c r="AE23" s="18"/>
      <c r="AF23" s="44"/>
      <c r="AG23" s="31"/>
      <c r="AH23" s="183"/>
      <c r="AI23" s="183"/>
      <c r="AJ23" s="207"/>
      <c r="AL23" s="325"/>
    </row>
    <row r="24" spans="1:42" ht="17" customHeight="1">
      <c r="A24" s="693"/>
      <c r="B24" s="697"/>
      <c r="C24" s="393"/>
      <c r="D24" s="56"/>
      <c r="E24" s="57"/>
      <c r="F24" s="192"/>
      <c r="G24" s="193"/>
      <c r="H24" s="191"/>
      <c r="I24" s="749"/>
      <c r="J24" s="605"/>
      <c r="K24" s="605"/>
      <c r="L24" s="605"/>
      <c r="M24" s="582"/>
      <c r="N24" s="185"/>
      <c r="O24" s="207"/>
      <c r="P24" s="707"/>
      <c r="Q24" s="271"/>
      <c r="R24" s="272"/>
      <c r="S24" s="273"/>
      <c r="T24" s="275"/>
      <c r="U24" s="276"/>
      <c r="V24" s="191"/>
      <c r="W24" s="697"/>
      <c r="X24" s="249"/>
      <c r="Y24" s="101"/>
      <c r="Z24" s="250"/>
      <c r="AA24" s="192"/>
      <c r="AB24" s="193"/>
      <c r="AC24" s="191"/>
      <c r="AD24" s="697"/>
      <c r="AE24" s="115"/>
      <c r="AF24" s="9"/>
      <c r="AG24" s="44"/>
      <c r="AH24" s="192"/>
      <c r="AI24" s="193"/>
      <c r="AJ24" s="191"/>
      <c r="AL24" s="281"/>
    </row>
    <row r="25" spans="1:42" ht="17" customHeight="1">
      <c r="A25" s="692" t="s">
        <v>10</v>
      </c>
      <c r="B25" s="697" t="str">
        <f>'12月菜單'!H8</f>
        <v>白菜油腐湯</v>
      </c>
      <c r="C25" s="336" t="s">
        <v>357</v>
      </c>
      <c r="D25" s="610">
        <f>E25/701*1000</f>
        <v>17.118402282453637</v>
      </c>
      <c r="E25" s="78">
        <v>12</v>
      </c>
      <c r="F25" s="194"/>
      <c r="G25" s="185">
        <f>D25/55</f>
        <v>0.31124367786279339</v>
      </c>
      <c r="H25" s="207"/>
      <c r="I25" s="747" t="str">
        <f>'12月菜單'!H9</f>
        <v>紫菜蛋花湯</v>
      </c>
      <c r="J25" s="336" t="s">
        <v>365</v>
      </c>
      <c r="K25" s="610">
        <f t="shared" ref="K25" si="22">L25/701*1000</f>
        <v>14.265335235378032</v>
      </c>
      <c r="L25" s="76">
        <v>10</v>
      </c>
      <c r="M25" s="248"/>
      <c r="N25" s="582">
        <f>K25/55</f>
        <v>0.25936973155232784</v>
      </c>
      <c r="O25" s="207"/>
      <c r="P25" s="750">
        <f>'12月菜單'!H10</f>
        <v>0</v>
      </c>
      <c r="Q25" s="320"/>
      <c r="R25" s="261"/>
      <c r="S25" s="87"/>
      <c r="T25" s="191"/>
      <c r="U25" s="192">
        <f>R25/50</f>
        <v>0</v>
      </c>
      <c r="V25" s="207"/>
      <c r="W25" s="707" t="str">
        <f>'12月菜單'!H11</f>
        <v>蘿蔔龍骨湯</v>
      </c>
      <c r="X25" s="336" t="s">
        <v>380</v>
      </c>
      <c r="Y25" s="261">
        <f t="shared" ref="Y25:Y27" si="23">Z25/670*1000</f>
        <v>32.835820895522389</v>
      </c>
      <c r="Z25" s="12">
        <v>22</v>
      </c>
      <c r="AA25" s="235"/>
      <c r="AB25" s="192"/>
      <c r="AC25" s="593">
        <f t="shared" ref="AC25" si="24">Y25/100</f>
        <v>0.32835820895522388</v>
      </c>
      <c r="AD25" s="697" t="str">
        <f>'12月菜單'!H12</f>
        <v>擔仔肉燥冬粉湯</v>
      </c>
      <c r="AE25" s="320" t="s">
        <v>388</v>
      </c>
      <c r="AF25" s="610">
        <f t="shared" ref="AF25:AF26" si="25">AG25/701*1000</f>
        <v>8.5592011412268185</v>
      </c>
      <c r="AG25" s="78">
        <v>6</v>
      </c>
      <c r="AH25" s="215"/>
      <c r="AI25" s="582">
        <f>AF25/35</f>
        <v>0.24454860403505196</v>
      </c>
      <c r="AJ25" s="207"/>
    </row>
    <row r="26" spans="1:42" ht="17" customHeight="1">
      <c r="A26" s="692"/>
      <c r="B26" s="697"/>
      <c r="C26" s="336" t="s">
        <v>386</v>
      </c>
      <c r="D26" s="610">
        <f>E26/701*1000</f>
        <v>11.412268188302425</v>
      </c>
      <c r="E26" s="80">
        <v>8</v>
      </c>
      <c r="F26" s="215"/>
      <c r="G26" s="185"/>
      <c r="H26" s="593">
        <f t="shared" ref="H26" si="26">D26/100</f>
        <v>0.11412268188302425</v>
      </c>
      <c r="I26" s="748"/>
      <c r="J26" s="336" t="s">
        <v>366</v>
      </c>
      <c r="K26" s="261">
        <f t="shared" ref="K26" si="27">L26/690*1000</f>
        <v>2.8985507246376812</v>
      </c>
      <c r="L26" s="76">
        <v>2</v>
      </c>
      <c r="M26" s="248"/>
      <c r="N26" s="185"/>
      <c r="O26" s="207">
        <f t="shared" ref="O26:O27" si="28">K26/100</f>
        <v>2.8985507246376812E-2</v>
      </c>
      <c r="P26" s="751"/>
      <c r="Q26" s="51"/>
      <c r="R26" s="261"/>
      <c r="S26" s="88"/>
      <c r="T26" s="376"/>
      <c r="U26" s="192">
        <f>R26/55</f>
        <v>0</v>
      </c>
      <c r="V26" s="207"/>
      <c r="W26" s="707"/>
      <c r="X26" s="51" t="s">
        <v>381</v>
      </c>
      <c r="Y26" s="610">
        <f t="shared" si="23"/>
        <v>8.9552238805970159</v>
      </c>
      <c r="Z26" s="74">
        <v>6</v>
      </c>
      <c r="AA26" s="215"/>
      <c r="AB26" s="192"/>
      <c r="AC26" s="207"/>
      <c r="AD26" s="697"/>
      <c r="AE26" s="77" t="s">
        <v>389</v>
      </c>
      <c r="AF26" s="610">
        <f t="shared" si="25"/>
        <v>17.118402282453637</v>
      </c>
      <c r="AG26" s="80">
        <v>12</v>
      </c>
      <c r="AH26" s="215"/>
      <c r="AI26" s="182"/>
      <c r="AJ26" s="593">
        <f t="shared" ref="AJ26" si="29">AF26/100</f>
        <v>0.17118402282453637</v>
      </c>
    </row>
    <row r="27" spans="1:42" ht="17" customHeight="1">
      <c r="A27" s="692"/>
      <c r="B27" s="697"/>
      <c r="C27" s="545" t="s">
        <v>359</v>
      </c>
      <c r="D27" s="177"/>
      <c r="E27" s="80" t="s">
        <v>510</v>
      </c>
      <c r="F27" s="215"/>
      <c r="G27" s="185"/>
      <c r="H27" s="207"/>
      <c r="I27" s="748"/>
      <c r="J27" s="97"/>
      <c r="K27" s="261"/>
      <c r="L27" s="76"/>
      <c r="M27" s="248"/>
      <c r="N27" s="185"/>
      <c r="O27" s="207">
        <f t="shared" si="28"/>
        <v>0</v>
      </c>
      <c r="P27" s="751"/>
      <c r="Q27" s="77"/>
      <c r="R27" s="261"/>
      <c r="S27" s="80"/>
      <c r="T27" s="376">
        <f>R27/90</f>
        <v>0</v>
      </c>
      <c r="U27" s="185"/>
      <c r="V27" s="207"/>
      <c r="W27" s="707"/>
      <c r="X27" s="336" t="s">
        <v>388</v>
      </c>
      <c r="Y27" s="610">
        <f t="shared" si="23"/>
        <v>4.477611940298508</v>
      </c>
      <c r="Z27" s="245">
        <v>3</v>
      </c>
      <c r="AA27" s="237"/>
      <c r="AB27" s="582">
        <f>Y27/35</f>
        <v>0.1279317697228145</v>
      </c>
      <c r="AC27" s="207"/>
      <c r="AD27" s="697"/>
      <c r="AE27" s="77"/>
      <c r="AF27" s="261"/>
      <c r="AG27" s="80"/>
      <c r="AH27" s="183"/>
      <c r="AI27" s="185"/>
      <c r="AJ27" s="207"/>
    </row>
    <row r="28" spans="1:42" ht="17" customHeight="1">
      <c r="A28" s="692"/>
      <c r="B28" s="697"/>
      <c r="C28" s="86"/>
      <c r="D28" s="177"/>
      <c r="E28" s="78"/>
      <c r="F28" s="185"/>
      <c r="G28" s="185"/>
      <c r="H28" s="207"/>
      <c r="I28" s="748"/>
      <c r="J28" s="336"/>
      <c r="K28" s="261"/>
      <c r="L28" s="76"/>
      <c r="M28" s="248"/>
      <c r="N28" s="185"/>
      <c r="O28" s="207"/>
      <c r="P28" s="751"/>
      <c r="Q28" s="50"/>
      <c r="R28" s="261"/>
      <c r="S28" s="78"/>
      <c r="T28" s="185"/>
      <c r="U28" s="193"/>
      <c r="V28" s="207">
        <f t="shared" ref="V28" si="30">R28/100</f>
        <v>0</v>
      </c>
      <c r="W28" s="707"/>
      <c r="X28" s="52"/>
      <c r="Y28" s="177"/>
      <c r="Z28" s="328"/>
      <c r="AA28" s="248"/>
      <c r="AB28" s="185"/>
      <c r="AC28" s="207"/>
      <c r="AD28" s="697"/>
      <c r="AE28" s="327"/>
      <c r="AF28" s="327"/>
      <c r="AG28" s="327"/>
      <c r="AH28" s="185"/>
      <c r="AI28" s="195"/>
      <c r="AJ28" s="207"/>
    </row>
    <row r="29" spans="1:42" ht="17" customHeight="1">
      <c r="A29" s="692"/>
      <c r="B29" s="697"/>
      <c r="C29" s="258" t="s">
        <v>43</v>
      </c>
      <c r="D29" s="259"/>
      <c r="E29" s="260">
        <v>0.5</v>
      </c>
      <c r="F29" s="185"/>
      <c r="G29" s="182"/>
      <c r="H29" s="207"/>
      <c r="I29" s="749"/>
      <c r="J29" s="258" t="s">
        <v>43</v>
      </c>
      <c r="K29" s="259"/>
      <c r="L29" s="260">
        <v>0.6</v>
      </c>
      <c r="M29" s="185"/>
      <c r="N29" s="185"/>
      <c r="O29" s="207"/>
      <c r="P29" s="752"/>
      <c r="Q29" s="258" t="s">
        <v>43</v>
      </c>
      <c r="R29" s="259"/>
      <c r="S29" s="260">
        <v>0.4</v>
      </c>
      <c r="T29" s="185"/>
      <c r="U29" s="191"/>
      <c r="V29" s="207"/>
      <c r="W29" s="707"/>
      <c r="X29" s="258" t="s">
        <v>43</v>
      </c>
      <c r="Y29" s="259"/>
      <c r="Z29" s="260">
        <v>0.8</v>
      </c>
      <c r="AA29" s="238"/>
      <c r="AB29" s="185"/>
      <c r="AC29" s="207"/>
      <c r="AD29" s="697"/>
      <c r="AE29" s="258" t="s">
        <v>43</v>
      </c>
      <c r="AF29" s="259"/>
      <c r="AG29" s="260">
        <v>0.8</v>
      </c>
      <c r="AH29" s="185"/>
      <c r="AI29" s="182"/>
      <c r="AJ29" s="207"/>
    </row>
    <row r="30" spans="1:42" ht="17">
      <c r="A30" s="692" t="s">
        <v>2</v>
      </c>
      <c r="B30" s="693"/>
      <c r="C30" s="12"/>
      <c r="D30" s="65"/>
      <c r="E30" s="65"/>
      <c r="F30" s="185"/>
      <c r="G30" s="196"/>
      <c r="H30" s="196"/>
      <c r="I30" s="169" t="s">
        <v>2</v>
      </c>
      <c r="K30" s="247"/>
      <c r="M30" s="243"/>
      <c r="N30" s="244"/>
      <c r="O30" s="244"/>
      <c r="P30" s="65" t="s">
        <v>73</v>
      </c>
      <c r="Q30" s="239" t="s">
        <v>35</v>
      </c>
      <c r="R30" s="240"/>
      <c r="S30" s="498" t="s">
        <v>512</v>
      </c>
      <c r="T30" s="185"/>
      <c r="U30" s="196"/>
      <c r="V30" s="196"/>
      <c r="W30" s="53" t="s">
        <v>2</v>
      </c>
      <c r="X30" s="488" t="str">
        <f>'12月菜單'!I11</f>
        <v>ATP豆漿</v>
      </c>
      <c r="Y30" s="489"/>
      <c r="Z30" s="497" t="s">
        <v>512</v>
      </c>
      <c r="AA30" s="238"/>
      <c r="AB30" s="182"/>
      <c r="AC30" s="207"/>
      <c r="AD30" s="65" t="s">
        <v>2</v>
      </c>
      <c r="AE30" s="12"/>
      <c r="AF30" s="12"/>
      <c r="AG30" s="65"/>
      <c r="AH30" s="185"/>
      <c r="AI30" s="196"/>
      <c r="AJ30" s="196"/>
    </row>
    <row r="31" spans="1:42" ht="17">
      <c r="A31" s="103" t="s">
        <v>11</v>
      </c>
      <c r="B31" s="103" t="s">
        <v>11</v>
      </c>
      <c r="C31" s="103"/>
      <c r="D31" s="1"/>
      <c r="E31" s="103"/>
      <c r="F31" s="197"/>
      <c r="G31" s="197"/>
      <c r="H31" s="208"/>
      <c r="I31" s="168" t="s">
        <v>11</v>
      </c>
      <c r="J31" s="168"/>
      <c r="K31" s="1"/>
      <c r="L31" s="103"/>
      <c r="M31" s="197"/>
      <c r="N31" s="197"/>
      <c r="O31" s="208"/>
      <c r="P31" s="43" t="s">
        <v>11</v>
      </c>
      <c r="Q31" s="43"/>
      <c r="R31" s="7"/>
      <c r="S31" s="43"/>
      <c r="T31" s="197"/>
      <c r="U31" s="197"/>
      <c r="V31" s="208"/>
      <c r="W31" s="43" t="s">
        <v>11</v>
      </c>
      <c r="X31" s="286"/>
      <c r="Y31" s="261"/>
      <c r="Z31" s="287"/>
      <c r="AA31" s="197"/>
      <c r="AB31" s="197"/>
      <c r="AC31" s="208"/>
      <c r="AD31" s="43" t="s">
        <v>11</v>
      </c>
      <c r="AE31" s="9"/>
      <c r="AF31" s="9"/>
      <c r="AG31" s="44"/>
      <c r="AH31" s="197"/>
      <c r="AI31" s="197"/>
      <c r="AJ31" s="208"/>
    </row>
    <row r="32" spans="1:42" ht="16.75" customHeight="1">
      <c r="A32" s="694" t="s">
        <v>12</v>
      </c>
      <c r="B32" s="679" t="s">
        <v>13</v>
      </c>
      <c r="C32" s="679"/>
      <c r="D32" s="13">
        <v>3</v>
      </c>
      <c r="E32" s="24">
        <f>D32*45</f>
        <v>135</v>
      </c>
      <c r="F32" s="197"/>
      <c r="G32" s="197"/>
      <c r="H32" s="197"/>
      <c r="I32" s="679" t="s">
        <v>13</v>
      </c>
      <c r="J32" s="679"/>
      <c r="K32" s="13">
        <v>3</v>
      </c>
      <c r="L32" s="24">
        <f>K32*45</f>
        <v>135</v>
      </c>
      <c r="M32" s="197"/>
      <c r="N32" s="197"/>
      <c r="O32" s="197"/>
      <c r="P32" s="679" t="s">
        <v>13</v>
      </c>
      <c r="Q32" s="679"/>
      <c r="R32" s="13">
        <v>3</v>
      </c>
      <c r="S32" s="24">
        <f>R32*45</f>
        <v>135</v>
      </c>
      <c r="T32" s="197"/>
      <c r="U32" s="197"/>
      <c r="V32" s="197"/>
      <c r="W32" s="679" t="s">
        <v>13</v>
      </c>
      <c r="X32" s="679"/>
      <c r="Y32" s="13">
        <v>3</v>
      </c>
      <c r="Z32" s="24">
        <f>Y32*45</f>
        <v>135</v>
      </c>
      <c r="AA32" s="197"/>
      <c r="AB32" s="197"/>
      <c r="AC32" s="197"/>
      <c r="AD32" s="679" t="s">
        <v>13</v>
      </c>
      <c r="AE32" s="679"/>
      <c r="AF32" s="13">
        <v>3</v>
      </c>
      <c r="AG32" s="24">
        <f>AF32*45</f>
        <v>135</v>
      </c>
      <c r="AH32" s="197"/>
      <c r="AI32" s="197"/>
      <c r="AJ32" s="197"/>
    </row>
    <row r="33" spans="1:36" ht="16.75" customHeight="1">
      <c r="A33" s="695"/>
      <c r="B33" s="66" t="s">
        <v>220</v>
      </c>
      <c r="C33" s="66"/>
      <c r="D33" s="205">
        <f>SUM(F5:F29)</f>
        <v>5.3559201141226822</v>
      </c>
      <c r="E33" s="25">
        <f>D33*70</f>
        <v>374.91440798858775</v>
      </c>
      <c r="F33" s="198"/>
      <c r="G33" s="198"/>
      <c r="H33" s="198"/>
      <c r="I33" s="394" t="s">
        <v>220</v>
      </c>
      <c r="J33" s="394"/>
      <c r="K33" s="205">
        <f>SUM(M5:M29)</f>
        <v>5.1377443987580769</v>
      </c>
      <c r="L33" s="25">
        <f>K33*70</f>
        <v>359.64210791306539</v>
      </c>
      <c r="M33" s="198"/>
      <c r="N33" s="198"/>
      <c r="O33" s="198"/>
      <c r="P33" s="394" t="s">
        <v>220</v>
      </c>
      <c r="Q33" s="394"/>
      <c r="R33" s="205">
        <f>SUM(T5:T29)</f>
        <v>6.1355206847360915</v>
      </c>
      <c r="S33" s="25">
        <f>R33*70</f>
        <v>429.48644793152641</v>
      </c>
      <c r="T33" s="198"/>
      <c r="U33" s="198"/>
      <c r="V33" s="198"/>
      <c r="W33" s="394" t="s">
        <v>220</v>
      </c>
      <c r="X33" s="394"/>
      <c r="Y33" s="205">
        <f>SUM(AA5:AA29)</f>
        <v>4.5</v>
      </c>
      <c r="Z33" s="25">
        <f>Y33*70</f>
        <v>315</v>
      </c>
      <c r="AA33" s="198"/>
      <c r="AB33" s="198"/>
      <c r="AC33" s="198"/>
      <c r="AD33" s="394" t="s">
        <v>220</v>
      </c>
      <c r="AE33" s="394"/>
      <c r="AF33" s="205">
        <f>SUM(AH5:AH29)</f>
        <v>4.5</v>
      </c>
      <c r="AG33" s="25">
        <f>AF33*70</f>
        <v>315</v>
      </c>
      <c r="AH33" s="198"/>
      <c r="AI33" s="198"/>
      <c r="AJ33" s="198"/>
    </row>
    <row r="34" spans="1:36" ht="17">
      <c r="A34" s="695"/>
      <c r="B34" s="66" t="s">
        <v>221</v>
      </c>
      <c r="C34" s="66"/>
      <c r="D34" s="205">
        <f>SUM(G5:G31)</f>
        <v>2.1310928728903047</v>
      </c>
      <c r="E34" s="25">
        <f>D34*75</f>
        <v>159.83196546677286</v>
      </c>
      <c r="F34" s="199"/>
      <c r="G34" s="199"/>
      <c r="H34" s="199"/>
      <c r="I34" s="394" t="s">
        <v>221</v>
      </c>
      <c r="J34" s="394"/>
      <c r="K34" s="205">
        <f>SUM(N5:N31)</f>
        <v>2.7277822035311341</v>
      </c>
      <c r="L34" s="25">
        <f>K34*75</f>
        <v>204.58366526483505</v>
      </c>
      <c r="M34" s="199"/>
      <c r="N34" s="199"/>
      <c r="O34" s="199"/>
      <c r="P34" s="394" t="s">
        <v>221</v>
      </c>
      <c r="Q34" s="394"/>
      <c r="R34" s="205">
        <f>SUM(U5:U31)</f>
        <v>1.9686162624821681</v>
      </c>
      <c r="S34" s="25">
        <f>R34*75</f>
        <v>147.64621968616262</v>
      </c>
      <c r="T34" s="199"/>
      <c r="U34" s="199"/>
      <c r="V34" s="199"/>
      <c r="W34" s="394" t="s">
        <v>221</v>
      </c>
      <c r="X34" s="394"/>
      <c r="Y34" s="205">
        <f>SUM(AB5:AB31)</f>
        <v>2.6323086339427602</v>
      </c>
      <c r="Z34" s="25">
        <f>Y34*75</f>
        <v>197.42314754570702</v>
      </c>
      <c r="AA34" s="199"/>
      <c r="AB34" s="199"/>
      <c r="AC34" s="199"/>
      <c r="AD34" s="394" t="s">
        <v>221</v>
      </c>
      <c r="AE34" s="394"/>
      <c r="AF34" s="205">
        <f>SUM(AI5:AI31)</f>
        <v>2.4454860403505201</v>
      </c>
      <c r="AG34" s="25">
        <f>AF34*75</f>
        <v>183.411453026289</v>
      </c>
      <c r="AH34" s="199"/>
      <c r="AI34" s="199"/>
      <c r="AJ34" s="199"/>
    </row>
    <row r="35" spans="1:36" ht="17">
      <c r="A35" s="695"/>
      <c r="B35" s="66" t="s">
        <v>16</v>
      </c>
      <c r="C35" s="66"/>
      <c r="D35" s="205">
        <f>SUM(H5:H29)</f>
        <v>1.6833095577746078</v>
      </c>
      <c r="E35" s="25">
        <f>D35*25</f>
        <v>42.082738944365197</v>
      </c>
      <c r="F35" s="200"/>
      <c r="G35" s="200"/>
      <c r="H35" s="200"/>
      <c r="I35" s="394" t="s">
        <v>16</v>
      </c>
      <c r="J35" s="394"/>
      <c r="K35" s="205">
        <f>SUM(O5:O29)</f>
        <v>0.91343629183981478</v>
      </c>
      <c r="L35" s="25">
        <f>K35*25</f>
        <v>22.835907295995369</v>
      </c>
      <c r="M35" s="200"/>
      <c r="N35" s="200"/>
      <c r="O35" s="200"/>
      <c r="P35" s="394" t="s">
        <v>16</v>
      </c>
      <c r="Q35" s="394"/>
      <c r="R35" s="205">
        <f>SUM(V5:V29)</f>
        <v>0.8131241084165477</v>
      </c>
      <c r="S35" s="25">
        <f>R35*25</f>
        <v>20.328102710413692</v>
      </c>
      <c r="T35" s="200"/>
      <c r="U35" s="200"/>
      <c r="V35" s="200"/>
      <c r="W35" s="394" t="s">
        <v>16</v>
      </c>
      <c r="X35" s="394"/>
      <c r="Y35" s="205">
        <f>SUM(AC5:AC29)</f>
        <v>1.4695850277854665</v>
      </c>
      <c r="Z35" s="25">
        <f>Y35*25</f>
        <v>36.739625694636665</v>
      </c>
      <c r="AA35" s="200"/>
      <c r="AB35" s="200"/>
      <c r="AC35" s="200"/>
      <c r="AD35" s="394" t="s">
        <v>16</v>
      </c>
      <c r="AE35" s="394"/>
      <c r="AF35" s="205">
        <f>SUM(AJ5:AJ29)</f>
        <v>1.9258202567760345</v>
      </c>
      <c r="AG35" s="25">
        <f>AF35*25</f>
        <v>48.14550641940086</v>
      </c>
      <c r="AH35" s="200"/>
      <c r="AI35" s="200"/>
      <c r="AJ35" s="200"/>
    </row>
    <row r="36" spans="1:36" ht="17">
      <c r="A36" s="695"/>
      <c r="B36" s="66" t="s">
        <v>17</v>
      </c>
      <c r="C36" s="66"/>
      <c r="D36" s="14">
        <v>0</v>
      </c>
      <c r="E36" s="26">
        <f>D36*60</f>
        <v>0</v>
      </c>
      <c r="F36" s="200"/>
      <c r="G36" s="200"/>
      <c r="H36" s="200"/>
      <c r="I36" s="394" t="s">
        <v>17</v>
      </c>
      <c r="J36" s="394"/>
      <c r="K36" s="14">
        <v>0</v>
      </c>
      <c r="L36" s="26">
        <f>K36*60</f>
        <v>0</v>
      </c>
      <c r="M36" s="200"/>
      <c r="N36" s="200"/>
      <c r="O36" s="200"/>
      <c r="P36" s="394" t="s">
        <v>17</v>
      </c>
      <c r="Q36" s="394"/>
      <c r="R36" s="14">
        <v>1</v>
      </c>
      <c r="S36" s="26">
        <f>R36*60</f>
        <v>60</v>
      </c>
      <c r="T36" s="200"/>
      <c r="U36" s="200"/>
      <c r="V36" s="200"/>
      <c r="W36" s="394" t="s">
        <v>17</v>
      </c>
      <c r="X36" s="394"/>
      <c r="Y36" s="14">
        <v>0</v>
      </c>
      <c r="Z36" s="26">
        <f>Y36*60</f>
        <v>0</v>
      </c>
      <c r="AA36" s="200"/>
      <c r="AB36" s="200"/>
      <c r="AC36" s="200"/>
      <c r="AD36" s="394" t="s">
        <v>17</v>
      </c>
      <c r="AE36" s="394"/>
      <c r="AF36" s="14">
        <v>0</v>
      </c>
      <c r="AG36" s="26">
        <f>AF36*60</f>
        <v>0</v>
      </c>
      <c r="AH36" s="200"/>
      <c r="AI36" s="200"/>
      <c r="AJ36" s="200"/>
    </row>
    <row r="37" spans="1:36" ht="17">
      <c r="A37" s="696"/>
      <c r="B37" s="19" t="s">
        <v>19</v>
      </c>
      <c r="C37" s="19"/>
      <c r="D37" s="20">
        <v>0</v>
      </c>
      <c r="E37" s="26">
        <f>D37*120</f>
        <v>0</v>
      </c>
      <c r="F37" s="201"/>
      <c r="G37" s="201"/>
      <c r="H37" s="201"/>
      <c r="I37" s="19" t="s">
        <v>19</v>
      </c>
      <c r="J37" s="19"/>
      <c r="K37" s="20">
        <v>0</v>
      </c>
      <c r="L37" s="26">
        <f>K37*120</f>
        <v>0</v>
      </c>
      <c r="M37" s="201"/>
      <c r="N37" s="201"/>
      <c r="O37" s="201"/>
      <c r="P37" s="19" t="s">
        <v>19</v>
      </c>
      <c r="Q37" s="19"/>
      <c r="R37" s="20">
        <v>0</v>
      </c>
      <c r="S37" s="26">
        <f>R37*120</f>
        <v>0</v>
      </c>
      <c r="T37" s="201"/>
      <c r="U37" s="201"/>
      <c r="V37" s="201"/>
      <c r="W37" s="19" t="s">
        <v>19</v>
      </c>
      <c r="X37" s="19"/>
      <c r="Y37" s="20">
        <v>0</v>
      </c>
      <c r="Z37" s="26">
        <f>Y37*120</f>
        <v>0</v>
      </c>
      <c r="AA37" s="201"/>
      <c r="AB37" s="201"/>
      <c r="AC37" s="201"/>
      <c r="AD37" s="19" t="s">
        <v>19</v>
      </c>
      <c r="AE37" s="19"/>
      <c r="AF37" s="20">
        <v>0</v>
      </c>
      <c r="AG37" s="26">
        <f>AF37*120</f>
        <v>0</v>
      </c>
      <c r="AH37" s="201"/>
      <c r="AI37" s="201"/>
      <c r="AJ37" s="201"/>
    </row>
    <row r="38" spans="1:36" s="8" customFormat="1" ht="17">
      <c r="A38" s="15"/>
      <c r="B38" s="679" t="s">
        <v>18</v>
      </c>
      <c r="C38" s="679"/>
      <c r="D38" s="16"/>
      <c r="E38" s="26">
        <f>SUM(E32:E37)</f>
        <v>711.82911239972589</v>
      </c>
      <c r="F38" s="201"/>
      <c r="G38" s="201"/>
      <c r="H38" s="201"/>
      <c r="I38" s="685" t="s">
        <v>18</v>
      </c>
      <c r="J38" s="686"/>
      <c r="K38" s="17"/>
      <c r="L38" s="26">
        <f>SUM(L32:L37)</f>
        <v>722.06168047389588</v>
      </c>
      <c r="M38" s="201"/>
      <c r="N38" s="201"/>
      <c r="O38" s="201"/>
      <c r="P38" s="679" t="s">
        <v>18</v>
      </c>
      <c r="Q38" s="679"/>
      <c r="R38" s="17"/>
      <c r="S38" s="26">
        <f>SUM(S32:S37)</f>
        <v>792.46077032810274</v>
      </c>
      <c r="T38" s="201"/>
      <c r="U38" s="201"/>
      <c r="V38" s="201"/>
      <c r="W38" s="679" t="s">
        <v>18</v>
      </c>
      <c r="X38" s="679"/>
      <c r="Y38" s="17"/>
      <c r="Z38" s="26">
        <f>SUM(Z32:Z37)</f>
        <v>684.16277324034365</v>
      </c>
      <c r="AA38" s="201"/>
      <c r="AB38" s="201"/>
      <c r="AC38" s="201"/>
      <c r="AD38" s="679" t="s">
        <v>18</v>
      </c>
      <c r="AE38" s="679"/>
      <c r="AF38" s="17"/>
      <c r="AG38" s="26">
        <f>SUM(AG32:AG37)</f>
        <v>681.55695944568981</v>
      </c>
      <c r="AH38" s="201"/>
      <c r="AI38" s="201"/>
      <c r="AJ38" s="201"/>
    </row>
    <row r="39" spans="1:36" s="42" customFormat="1" ht="17">
      <c r="A39" s="680" t="s">
        <v>33</v>
      </c>
      <c r="B39" s="680"/>
      <c r="C39" s="680"/>
      <c r="D39" s="680"/>
      <c r="E39" s="680"/>
      <c r="F39" s="680"/>
      <c r="G39" s="680"/>
      <c r="H39" s="680"/>
      <c r="I39" s="681"/>
      <c r="J39" s="681"/>
      <c r="K39" s="681"/>
      <c r="L39" s="681"/>
      <c r="M39" s="681"/>
      <c r="N39" s="681"/>
      <c r="O39" s="681"/>
      <c r="P39" s="681"/>
      <c r="Q39" s="681"/>
      <c r="R39" s="681"/>
      <c r="S39" s="681"/>
      <c r="T39" s="681"/>
      <c r="U39" s="681"/>
      <c r="V39" s="681"/>
      <c r="W39" s="681"/>
      <c r="X39" s="681"/>
      <c r="Y39" s="681"/>
      <c r="Z39" s="681"/>
      <c r="AA39" s="681"/>
      <c r="AB39" s="681"/>
      <c r="AC39" s="681"/>
      <c r="AD39" s="681"/>
      <c r="AE39" s="681"/>
      <c r="AF39" s="681"/>
      <c r="AG39" s="681"/>
    </row>
    <row r="40" spans="1:36" ht="17">
      <c r="A40" s="682" t="s">
        <v>59</v>
      </c>
      <c r="B40" s="683"/>
      <c r="C40" s="683"/>
      <c r="D40" s="683"/>
      <c r="E40" s="683"/>
      <c r="F40" s="683"/>
      <c r="G40" s="684"/>
      <c r="H40" s="684"/>
      <c r="I40" s="684"/>
      <c r="J40" s="684"/>
      <c r="K40" s="684"/>
      <c r="L40" s="684"/>
      <c r="M40" s="204"/>
      <c r="N40" s="204"/>
      <c r="O40" s="204"/>
      <c r="P40" s="89"/>
      <c r="Q40" s="89"/>
      <c r="R40" s="89"/>
      <c r="S40" s="89"/>
      <c r="T40" s="204"/>
      <c r="U40" s="204"/>
      <c r="V40" s="204"/>
      <c r="W40" s="89"/>
      <c r="X40" s="89"/>
      <c r="Y40" s="89"/>
      <c r="Z40" s="89"/>
      <c r="AA40" s="204"/>
      <c r="AB40" s="204"/>
      <c r="AC40" s="204"/>
      <c r="AD40" s="89"/>
      <c r="AE40" s="89"/>
      <c r="AF40" s="89"/>
      <c r="AG40" s="89"/>
      <c r="AH40" s="204"/>
      <c r="AI40" s="204"/>
      <c r="AJ40" s="204"/>
    </row>
    <row r="41" spans="1:36">
      <c r="F41" s="204"/>
      <c r="G41" s="204"/>
      <c r="H41" s="204"/>
      <c r="M41" s="204"/>
      <c r="N41" s="204"/>
      <c r="O41" s="204"/>
      <c r="T41" s="204"/>
      <c r="U41" s="204"/>
      <c r="V41" s="204"/>
      <c r="AA41" s="204"/>
      <c r="AB41" s="204"/>
      <c r="AC41" s="204"/>
      <c r="AH41" s="204"/>
      <c r="AI41" s="204"/>
      <c r="AJ41" s="204"/>
    </row>
    <row r="42" spans="1:36">
      <c r="F42" s="204"/>
      <c r="G42" s="204"/>
      <c r="H42" s="204"/>
      <c r="M42" s="204"/>
      <c r="N42" s="204"/>
      <c r="O42" s="204"/>
      <c r="T42" s="204"/>
      <c r="U42" s="204"/>
      <c r="V42" s="204"/>
      <c r="AA42" s="204"/>
      <c r="AB42" s="204"/>
      <c r="AC42" s="204"/>
      <c r="AH42" s="204"/>
      <c r="AI42" s="204"/>
      <c r="AJ42" s="204"/>
    </row>
    <row r="44" spans="1:36" ht="16.75" customHeight="1"/>
  </sheetData>
  <mergeCells count="53">
    <mergeCell ref="A40:L40"/>
    <mergeCell ref="W22:W24"/>
    <mergeCell ref="W25:W29"/>
    <mergeCell ref="AD5:AD7"/>
    <mergeCell ref="AD8:AD15"/>
    <mergeCell ref="AD16:AD21"/>
    <mergeCell ref="AD22:AD24"/>
    <mergeCell ref="AD25:AD29"/>
    <mergeCell ref="A39:AG39"/>
    <mergeCell ref="A32:A37"/>
    <mergeCell ref="A30:B30"/>
    <mergeCell ref="B32:C32"/>
    <mergeCell ref="AD32:AE32"/>
    <mergeCell ref="P32:Q32"/>
    <mergeCell ref="I32:J32"/>
    <mergeCell ref="W32:X32"/>
    <mergeCell ref="B38:C38"/>
    <mergeCell ref="I38:J38"/>
    <mergeCell ref="P38:Q38"/>
    <mergeCell ref="W38:X38"/>
    <mergeCell ref="AD38:AE38"/>
    <mergeCell ref="A22:A24"/>
    <mergeCell ref="A25:A29"/>
    <mergeCell ref="B25:B29"/>
    <mergeCell ref="I25:I29"/>
    <mergeCell ref="P25:P29"/>
    <mergeCell ref="B22:B24"/>
    <mergeCell ref="I22:I24"/>
    <mergeCell ref="P22:P24"/>
    <mergeCell ref="A1:AG1"/>
    <mergeCell ref="B3:E3"/>
    <mergeCell ref="I3:L3"/>
    <mergeCell ref="P3:S3"/>
    <mergeCell ref="W3:Z3"/>
    <mergeCell ref="AD3:AG3"/>
    <mergeCell ref="A2:B2"/>
    <mergeCell ref="C2:L2"/>
    <mergeCell ref="AJ2:AY2"/>
    <mergeCell ref="W5:W7"/>
    <mergeCell ref="W8:W15"/>
    <mergeCell ref="W16:W21"/>
    <mergeCell ref="A8:A15"/>
    <mergeCell ref="A5:A7"/>
    <mergeCell ref="A16:A21"/>
    <mergeCell ref="I5:I7"/>
    <mergeCell ref="P5:P15"/>
    <mergeCell ref="B8:B15"/>
    <mergeCell ref="I8:I15"/>
    <mergeCell ref="B5:B7"/>
    <mergeCell ref="P16:P21"/>
    <mergeCell ref="B16:B21"/>
    <mergeCell ref="I16:I21"/>
    <mergeCell ref="J15:L15"/>
  </mergeCells>
  <phoneticPr fontId="9" type="noConversion"/>
  <conditionalFormatting sqref="AE22">
    <cfRule type="containsText" dxfId="77" priority="30" stopIfTrue="1" operator="containsText" text="炸">
      <formula>NOT(ISERROR(SEARCH("炸",AE22)))</formula>
    </cfRule>
  </conditionalFormatting>
  <conditionalFormatting sqref="Z22">
    <cfRule type="containsText" dxfId="76" priority="27" stopIfTrue="1" operator="containsText" text="炸">
      <formula>NOT(ISERROR(SEARCH("炸",Z22)))</formula>
    </cfRule>
  </conditionalFormatting>
  <conditionalFormatting sqref="Q22">
    <cfRule type="containsText" dxfId="75" priority="26" stopIfTrue="1" operator="containsText" text="炸">
      <formula>NOT(ISERROR(SEARCH("炸",Q22)))</formula>
    </cfRule>
  </conditionalFormatting>
  <conditionalFormatting sqref="S22">
    <cfRule type="containsText" dxfId="74" priority="25" stopIfTrue="1" operator="containsText" text="炸">
      <formula>NOT(ISERROR(SEARCH("炸",S22)))</formula>
    </cfRule>
  </conditionalFormatting>
  <conditionalFormatting sqref="Q14">
    <cfRule type="containsText" dxfId="73" priority="22" stopIfTrue="1" operator="containsText" text="炸">
      <formula>NOT(ISERROR(SEARCH("炸",Q14)))</formula>
    </cfRule>
  </conditionalFormatting>
  <conditionalFormatting sqref="Q18">
    <cfRule type="containsText" dxfId="72" priority="20" stopIfTrue="1" operator="containsText" text="炸">
      <formula>NOT(ISERROR(SEARCH("炸",Q18)))</formula>
    </cfRule>
  </conditionalFormatting>
  <conditionalFormatting sqref="E22">
    <cfRule type="containsText" dxfId="71" priority="8" stopIfTrue="1" operator="containsText" text="炸">
      <formula>NOT(ISERROR(SEARCH("炸",E22)))</formula>
    </cfRule>
  </conditionalFormatting>
  <conditionalFormatting sqref="D12">
    <cfRule type="containsText" dxfId="70" priority="12" stopIfTrue="1" operator="containsText" text="炸">
      <formula>NOT(ISERROR(SEARCH("炸",D12)))</formula>
    </cfRule>
  </conditionalFormatting>
  <conditionalFormatting sqref="X22">
    <cfRule type="containsText" dxfId="69" priority="16" stopIfTrue="1" operator="containsText" text="炸">
      <formula>NOT(ISERROR(SEARCH("炸",X22)))</formula>
    </cfRule>
  </conditionalFormatting>
  <conditionalFormatting sqref="C22">
    <cfRule type="containsText" dxfId="68" priority="10" stopIfTrue="1" operator="containsText" text="炸">
      <formula>NOT(ISERROR(SEARCH("炸",C22)))</formula>
    </cfRule>
  </conditionalFormatting>
  <conditionalFormatting sqref="L22:L23">
    <cfRule type="containsText" dxfId="67" priority="4" stopIfTrue="1" operator="containsText" text="炸">
      <formula>NOT(ISERROR(SEARCH("炸",L22)))</formula>
    </cfRule>
  </conditionalFormatting>
  <conditionalFormatting sqref="E8:E12 C10:C12">
    <cfRule type="containsText" dxfId="66" priority="13" stopIfTrue="1" operator="containsText" text="炸">
      <formula>NOT(ISERROR(SEARCH("炸",C8)))</formula>
    </cfRule>
  </conditionalFormatting>
  <conditionalFormatting sqref="C25:C26 E25:E26">
    <cfRule type="containsText" dxfId="65" priority="9" stopIfTrue="1" operator="containsText" text="炸">
      <formula>NOT(ISERROR(SEARCH("炸",C25)))</formula>
    </cfRule>
  </conditionalFormatting>
  <conditionalFormatting sqref="J10:J13 L8:L13">
    <cfRule type="containsText" dxfId="64" priority="7" stopIfTrue="1" operator="containsText" text="炸">
      <formula>NOT(ISERROR(SEARCH("炸",J8)))</formula>
    </cfRule>
  </conditionalFormatting>
  <conditionalFormatting sqref="K12:K13">
    <cfRule type="containsText" dxfId="63" priority="6" stopIfTrue="1" operator="containsText" text="炸">
      <formula>NOT(ISERROR(SEARCH("炸",K12)))</formula>
    </cfRule>
  </conditionalFormatting>
  <conditionalFormatting sqref="J22">
    <cfRule type="containsText" dxfId="62" priority="5" stopIfTrue="1" operator="containsText" text="炸">
      <formula>NOT(ISERROR(SEARCH("炸",J22)))</formula>
    </cfRule>
  </conditionalFormatting>
  <conditionalFormatting sqref="J16:J18 L16:L18">
    <cfRule type="containsText" dxfId="61" priority="3" stopIfTrue="1" operator="containsText" text="炸">
      <formula>NOT(ISERROR(SEARCH("炸",J16)))</formula>
    </cfRule>
  </conditionalFormatting>
  <conditionalFormatting sqref="J25 L25">
    <cfRule type="containsText" dxfId="60" priority="2" stopIfTrue="1" operator="containsText" text="炸">
      <formula>NOT(ISERROR(SEARCH("炸",J25)))</formula>
    </cfRule>
  </conditionalFormatting>
  <conditionalFormatting sqref="J27 L27">
    <cfRule type="containsText" dxfId="59" priority="1" stopIfTrue="1" operator="containsText" text="炸">
      <formula>NOT(ISERROR(SEARCH("炸",J27)))</formula>
    </cfRule>
  </conditionalFormatting>
  <printOptions verticalCentered="1"/>
  <pageMargins left="0.19685039370078741" right="0.19685039370078741" top="0.19685039370078741" bottom="0.19685039370078741" header="0.19685039370078741" footer="0.19685039370078741"/>
  <pageSetup paperSize="9" scale="43" orientation="landscape" r:id="rId1"/>
  <headerFooter alignWithMargins="0"/>
  <ignoredErrors>
    <ignoredError sqref="K35:L35 L38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42"/>
  <sheetViews>
    <sheetView topLeftCell="A10" zoomScale="60" zoomScaleNormal="60" workbookViewId="0">
      <selection activeCell="S32" sqref="S32"/>
    </sheetView>
  </sheetViews>
  <sheetFormatPr defaultRowHeight="14"/>
  <cols>
    <col min="1" max="1" width="4.4140625" customWidth="1"/>
    <col min="2" max="2" width="5.75" customWidth="1"/>
    <col min="3" max="3" width="9.83203125" customWidth="1"/>
    <col min="4" max="4" width="6.6640625" customWidth="1"/>
    <col min="5" max="5" width="7.1640625" customWidth="1"/>
    <col min="6" max="8" width="4.6640625" style="202" hidden="1" customWidth="1"/>
    <col min="9" max="9" width="5.6640625" customWidth="1"/>
    <col min="10" max="10" width="9.83203125" customWidth="1"/>
    <col min="11" max="11" width="7.4140625" customWidth="1"/>
    <col min="12" max="12" width="8" customWidth="1"/>
    <col min="13" max="15" width="4.6640625" style="319" hidden="1" customWidth="1"/>
    <col min="16" max="16" width="5.6640625" customWidth="1"/>
    <col min="17" max="17" width="10.9140625" customWidth="1"/>
    <col min="18" max="18" width="7.4140625" customWidth="1"/>
    <col min="19" max="19" width="8.1640625" customWidth="1"/>
    <col min="20" max="22" width="4.6640625" style="202" hidden="1" customWidth="1"/>
    <col min="23" max="23" width="5.6640625" customWidth="1"/>
    <col min="24" max="24" width="10.25" customWidth="1"/>
    <col min="25" max="25" width="6.4140625" customWidth="1"/>
    <col min="26" max="26" width="8.08203125" customWidth="1"/>
    <col min="27" max="29" width="4.6640625" style="202" hidden="1" customWidth="1"/>
    <col min="30" max="30" width="5.08203125" customWidth="1"/>
    <col min="31" max="31" width="10.9140625" customWidth="1"/>
    <col min="32" max="32" width="7.6640625" customWidth="1"/>
    <col min="33" max="33" width="7.1640625" customWidth="1"/>
    <col min="34" max="36" width="4.6640625" style="202" hidden="1" customWidth="1"/>
    <col min="37" max="37" width="11.9140625" customWidth="1"/>
    <col min="38" max="38" width="23.75" customWidth="1"/>
  </cols>
  <sheetData>
    <row r="1" spans="1:41" ht="25">
      <c r="A1" s="726" t="s">
        <v>439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  <c r="Z1" s="726"/>
      <c r="AA1" s="726"/>
      <c r="AB1" s="726"/>
      <c r="AC1" s="726"/>
      <c r="AD1" s="726"/>
      <c r="AE1" s="726"/>
      <c r="AF1" s="726"/>
      <c r="AG1" s="727"/>
      <c r="AH1" s="167"/>
      <c r="AI1" s="167"/>
      <c r="AJ1" s="167"/>
    </row>
    <row r="2" spans="1:41" s="48" customFormat="1" ht="24" customHeight="1">
      <c r="A2" s="728" t="s">
        <v>21</v>
      </c>
      <c r="B2" s="728"/>
      <c r="C2" s="729" t="s">
        <v>493</v>
      </c>
      <c r="D2" s="730"/>
      <c r="E2" s="730"/>
      <c r="F2" s="730"/>
      <c r="G2" s="730"/>
      <c r="H2" s="730"/>
      <c r="I2" s="730"/>
      <c r="J2" s="730"/>
      <c r="K2" s="730"/>
      <c r="L2" s="730"/>
      <c r="M2" s="313"/>
      <c r="N2" s="313"/>
      <c r="O2" s="313"/>
      <c r="P2" s="299" t="s">
        <v>82</v>
      </c>
      <c r="Q2" s="299"/>
      <c r="R2" s="45"/>
      <c r="S2" s="299"/>
      <c r="T2" s="179"/>
      <c r="U2" s="179"/>
      <c r="V2" s="179"/>
      <c r="W2" s="299"/>
      <c r="X2" s="62" t="s">
        <v>22</v>
      </c>
      <c r="Y2" s="63"/>
      <c r="Z2" s="62"/>
      <c r="AA2" s="176"/>
      <c r="AB2" s="176"/>
      <c r="AC2" s="176"/>
      <c r="AD2" s="63"/>
      <c r="AE2" s="63"/>
      <c r="AF2" s="62"/>
      <c r="AG2" s="63"/>
      <c r="AH2" s="176"/>
      <c r="AI2" s="176"/>
      <c r="AJ2" s="176"/>
      <c r="AK2" s="257"/>
      <c r="AL2" s="257"/>
      <c r="AM2" s="257"/>
      <c r="AN2" s="257"/>
      <c r="AO2" s="257"/>
    </row>
    <row r="3" spans="1:41" ht="17">
      <c r="A3" s="64" t="s">
        <v>0</v>
      </c>
      <c r="B3" s="734" t="s">
        <v>394</v>
      </c>
      <c r="C3" s="735"/>
      <c r="D3" s="735"/>
      <c r="E3" s="735"/>
      <c r="F3" s="209"/>
      <c r="G3" s="210"/>
      <c r="H3" s="210"/>
      <c r="I3" s="734" t="s">
        <v>395</v>
      </c>
      <c r="J3" s="735"/>
      <c r="K3" s="735"/>
      <c r="L3" s="735"/>
      <c r="M3" s="210"/>
      <c r="N3" s="210"/>
      <c r="O3" s="210"/>
      <c r="P3" s="758" t="s">
        <v>396</v>
      </c>
      <c r="Q3" s="759"/>
      <c r="R3" s="759"/>
      <c r="S3" s="759"/>
      <c r="T3" s="300"/>
      <c r="U3" s="301"/>
      <c r="V3" s="301"/>
      <c r="W3" s="758" t="s">
        <v>397</v>
      </c>
      <c r="X3" s="759"/>
      <c r="Y3" s="759"/>
      <c r="Z3" s="759"/>
      <c r="AA3" s="300"/>
      <c r="AB3" s="301"/>
      <c r="AC3" s="301"/>
      <c r="AD3" s="692" t="s">
        <v>398</v>
      </c>
      <c r="AE3" s="693"/>
      <c r="AF3" s="693"/>
      <c r="AG3" s="693"/>
      <c r="AH3" s="180"/>
      <c r="AI3" s="181"/>
      <c r="AJ3" s="181"/>
    </row>
    <row r="4" spans="1:41" ht="17">
      <c r="A4" s="64" t="s">
        <v>3</v>
      </c>
      <c r="B4" s="10" t="s">
        <v>4</v>
      </c>
      <c r="C4" s="64" t="s">
        <v>5</v>
      </c>
      <c r="D4" s="11" t="s">
        <v>6</v>
      </c>
      <c r="E4" s="10" t="s">
        <v>7</v>
      </c>
      <c r="F4" s="178" t="s">
        <v>40</v>
      </c>
      <c r="G4" s="178" t="s">
        <v>41</v>
      </c>
      <c r="H4" s="206" t="s">
        <v>42</v>
      </c>
      <c r="I4" s="10" t="s">
        <v>4</v>
      </c>
      <c r="J4" s="64" t="s">
        <v>5</v>
      </c>
      <c r="K4" s="11" t="s">
        <v>6</v>
      </c>
      <c r="L4" s="10" t="s">
        <v>7</v>
      </c>
      <c r="M4" s="314" t="s">
        <v>40</v>
      </c>
      <c r="N4" s="314" t="s">
        <v>41</v>
      </c>
      <c r="O4" s="315" t="s">
        <v>42</v>
      </c>
      <c r="P4" s="10" t="s">
        <v>4</v>
      </c>
      <c r="Q4" s="64" t="s">
        <v>5</v>
      </c>
      <c r="R4" s="11" t="s">
        <v>6</v>
      </c>
      <c r="S4" s="10" t="s">
        <v>7</v>
      </c>
      <c r="T4" s="178" t="s">
        <v>40</v>
      </c>
      <c r="U4" s="178" t="s">
        <v>41</v>
      </c>
      <c r="V4" s="206" t="s">
        <v>42</v>
      </c>
      <c r="W4" s="10" t="s">
        <v>4</v>
      </c>
      <c r="X4" s="64" t="s">
        <v>5</v>
      </c>
      <c r="Y4" s="11" t="s">
        <v>6</v>
      </c>
      <c r="Z4" s="10" t="s">
        <v>7</v>
      </c>
      <c r="AA4" s="178" t="s">
        <v>40</v>
      </c>
      <c r="AB4" s="178" t="s">
        <v>41</v>
      </c>
      <c r="AC4" s="206" t="s">
        <v>42</v>
      </c>
      <c r="AD4" s="10" t="s">
        <v>4</v>
      </c>
      <c r="AE4" s="64" t="s">
        <v>5</v>
      </c>
      <c r="AF4" s="11" t="s">
        <v>6</v>
      </c>
      <c r="AG4" s="10" t="s">
        <v>7</v>
      </c>
      <c r="AH4" s="178" t="s">
        <v>40</v>
      </c>
      <c r="AI4" s="178" t="s">
        <v>41</v>
      </c>
      <c r="AJ4" s="206" t="s">
        <v>42</v>
      </c>
    </row>
    <row r="5" spans="1:41" s="392" customFormat="1" ht="20" customHeight="1">
      <c r="A5" s="698" t="s">
        <v>1</v>
      </c>
      <c r="B5" s="753" t="s">
        <v>74</v>
      </c>
      <c r="C5" s="72" t="s">
        <v>70</v>
      </c>
      <c r="D5" s="503"/>
      <c r="E5" s="503">
        <v>50</v>
      </c>
      <c r="F5" s="414">
        <v>4.5</v>
      </c>
      <c r="G5" s="183"/>
      <c r="H5" s="183"/>
      <c r="I5" s="711" t="s">
        <v>28</v>
      </c>
      <c r="J5" s="49" t="s">
        <v>26</v>
      </c>
      <c r="K5" s="41">
        <v>52</v>
      </c>
      <c r="L5" s="41">
        <v>35</v>
      </c>
      <c r="M5" s="414">
        <v>4.5</v>
      </c>
      <c r="N5" s="183"/>
      <c r="O5" s="183"/>
      <c r="P5" s="736" t="s">
        <v>277</v>
      </c>
      <c r="Q5" s="72" t="s">
        <v>92</v>
      </c>
      <c r="R5" s="283">
        <v>100</v>
      </c>
      <c r="S5" s="499">
        <v>35</v>
      </c>
      <c r="T5" s="215">
        <v>4.5</v>
      </c>
      <c r="U5" s="192"/>
      <c r="V5" s="207"/>
      <c r="W5" s="717" t="s">
        <v>28</v>
      </c>
      <c r="X5" s="49" t="s">
        <v>26</v>
      </c>
      <c r="Y5" s="41">
        <v>52</v>
      </c>
      <c r="Z5" s="41">
        <v>35</v>
      </c>
      <c r="AA5" s="414">
        <v>4.5</v>
      </c>
      <c r="AB5" s="183"/>
      <c r="AC5" s="183"/>
      <c r="AD5" s="711" t="s">
        <v>74</v>
      </c>
      <c r="AE5" s="49" t="s">
        <v>70</v>
      </c>
      <c r="AF5" s="41">
        <v>71</v>
      </c>
      <c r="AG5" s="41">
        <v>50</v>
      </c>
      <c r="AH5" s="212">
        <v>4.5</v>
      </c>
      <c r="AI5" s="183"/>
      <c r="AJ5" s="183"/>
    </row>
    <row r="6" spans="1:41" s="392" customFormat="1" ht="20" customHeight="1">
      <c r="A6" s="698"/>
      <c r="B6" s="754"/>
      <c r="C6" s="72"/>
      <c r="D6" s="503"/>
      <c r="E6" s="503"/>
      <c r="F6" s="377"/>
      <c r="G6" s="377"/>
      <c r="H6" s="183"/>
      <c r="I6" s="712"/>
      <c r="J6" s="69" t="s">
        <v>29</v>
      </c>
      <c r="K6" s="41">
        <v>22</v>
      </c>
      <c r="L6" s="41">
        <v>15</v>
      </c>
      <c r="M6" s="377"/>
      <c r="N6" s="377"/>
      <c r="O6" s="183"/>
      <c r="P6" s="748"/>
      <c r="Q6" s="73" t="s">
        <v>197</v>
      </c>
      <c r="R6" s="610">
        <f t="shared" ref="R6:R11" si="0">S6/701*1000</f>
        <v>47.075606276747507</v>
      </c>
      <c r="S6" s="78">
        <v>33</v>
      </c>
      <c r="T6" s="377"/>
      <c r="U6" s="192">
        <f>R6/35</f>
        <v>1.3450173221927859</v>
      </c>
      <c r="V6" s="207"/>
      <c r="W6" s="718"/>
      <c r="X6" s="69" t="s">
        <v>29</v>
      </c>
      <c r="Y6" s="41">
        <v>22</v>
      </c>
      <c r="Z6" s="41">
        <v>15</v>
      </c>
      <c r="AA6" s="377"/>
      <c r="AB6" s="377"/>
      <c r="AC6" s="183"/>
      <c r="AD6" s="712"/>
      <c r="AE6" s="69"/>
      <c r="AF6" s="41"/>
      <c r="AG6" s="41"/>
      <c r="AH6" s="377"/>
      <c r="AI6" s="377"/>
      <c r="AJ6" s="183"/>
    </row>
    <row r="7" spans="1:41" s="392" customFormat="1" ht="20" customHeight="1">
      <c r="A7" s="698"/>
      <c r="B7" s="755"/>
      <c r="C7" s="503"/>
      <c r="D7" s="503"/>
      <c r="E7" s="503"/>
      <c r="F7" s="377"/>
      <c r="G7" s="184"/>
      <c r="H7" s="183"/>
      <c r="I7" s="713"/>
      <c r="J7" s="69"/>
      <c r="K7" s="41"/>
      <c r="L7" s="41"/>
      <c r="M7" s="377"/>
      <c r="N7" s="184"/>
      <c r="O7" s="183"/>
      <c r="P7" s="748"/>
      <c r="Q7" s="73" t="s">
        <v>122</v>
      </c>
      <c r="R7" s="610">
        <f t="shared" si="0"/>
        <v>34.236804564907274</v>
      </c>
      <c r="S7" s="78">
        <v>24</v>
      </c>
      <c r="T7" s="183"/>
      <c r="U7" s="192">
        <f>R7/55</f>
        <v>0.62248735572558678</v>
      </c>
      <c r="V7" s="207"/>
      <c r="W7" s="719"/>
      <c r="X7" s="61"/>
      <c r="Y7" s="75"/>
      <c r="Z7" s="41"/>
      <c r="AA7" s="377"/>
      <c r="AB7" s="184"/>
      <c r="AC7" s="183"/>
      <c r="AD7" s="713"/>
      <c r="AE7" s="44"/>
      <c r="AF7" s="41"/>
      <c r="AG7" s="41"/>
      <c r="AH7" s="377"/>
      <c r="AI7" s="184"/>
      <c r="AJ7" s="183"/>
      <c r="AK7" s="415"/>
    </row>
    <row r="8" spans="1:41" s="392" customFormat="1" ht="20" customHeight="1">
      <c r="A8" s="698" t="s">
        <v>8</v>
      </c>
      <c r="B8" s="697" t="str">
        <f>'12月菜單'!E13</f>
        <v>義式雞丁</v>
      </c>
      <c r="C8" s="97" t="s">
        <v>119</v>
      </c>
      <c r="D8" s="610">
        <f t="shared" ref="D8:D10" si="1">E8/701*1000</f>
        <v>79.885877318116968</v>
      </c>
      <c r="E8" s="548">
        <v>56</v>
      </c>
      <c r="F8" s="377"/>
      <c r="G8" s="185">
        <f>D8/40*0.85</f>
        <v>1.6975748930099854</v>
      </c>
      <c r="H8" s="185"/>
      <c r="I8" s="697" t="str">
        <f>'12月菜單'!E14</f>
        <v>黑胡椒茄汁豬柳</v>
      </c>
      <c r="J8" s="336" t="s">
        <v>436</v>
      </c>
      <c r="K8" s="610">
        <f t="shared" ref="K8:K10" si="2">L8/701*1000</f>
        <v>78.459343794579169</v>
      </c>
      <c r="L8" s="84">
        <v>55</v>
      </c>
      <c r="M8" s="377"/>
      <c r="N8" s="192">
        <f>K8/35</f>
        <v>2.2416955369879763</v>
      </c>
      <c r="O8" s="192"/>
      <c r="P8" s="748"/>
      <c r="Q8" s="359" t="s">
        <v>400</v>
      </c>
      <c r="R8" s="610">
        <f t="shared" si="0"/>
        <v>21.398002853067048</v>
      </c>
      <c r="S8" s="78">
        <v>15</v>
      </c>
      <c r="T8" s="586">
        <f>R8/80</f>
        <v>0.26747503566333808</v>
      </c>
      <c r="U8" s="185"/>
      <c r="V8" s="277"/>
      <c r="W8" s="769" t="str">
        <f>'12月菜單'!E16</f>
        <v>蔥油雞排*1</v>
      </c>
      <c r="X8" s="336" t="s">
        <v>403</v>
      </c>
      <c r="Y8" s="177">
        <v>120</v>
      </c>
      <c r="Z8" s="495" t="s">
        <v>475</v>
      </c>
      <c r="AA8" s="377"/>
      <c r="AB8" s="185">
        <f>Y8/40*0.5</f>
        <v>1.5</v>
      </c>
      <c r="AC8" s="185"/>
      <c r="AD8" s="697" t="str">
        <f>'12月菜單'!E17</f>
        <v>鼓汁排骨</v>
      </c>
      <c r="AE8" s="490" t="s">
        <v>407</v>
      </c>
      <c r="AF8" s="610">
        <f t="shared" ref="AF8:AF10" si="3">AG8/701*1000</f>
        <v>51.355206847360911</v>
      </c>
      <c r="AG8" s="491">
        <v>36</v>
      </c>
      <c r="AH8" s="377"/>
      <c r="AI8" s="185">
        <f>AF8/35</f>
        <v>1.4672916242103118</v>
      </c>
      <c r="AJ8" s="185"/>
      <c r="AK8" s="415"/>
      <c r="AL8" s="416"/>
    </row>
    <row r="9" spans="1:41" s="392" customFormat="1" ht="20" customHeight="1">
      <c r="A9" s="693"/>
      <c r="B9" s="697"/>
      <c r="C9" s="336" t="s">
        <v>409</v>
      </c>
      <c r="D9" s="610">
        <f t="shared" si="1"/>
        <v>21.398002853067048</v>
      </c>
      <c r="E9" s="549">
        <v>15</v>
      </c>
      <c r="F9" s="309"/>
      <c r="G9" s="185"/>
      <c r="H9" s="593">
        <f t="shared" ref="H9:H10" si="4">D9/100</f>
        <v>0.21398002853067047</v>
      </c>
      <c r="I9" s="697"/>
      <c r="J9" s="336" t="s">
        <v>409</v>
      </c>
      <c r="K9" s="610">
        <f t="shared" si="2"/>
        <v>25.677603423680456</v>
      </c>
      <c r="L9" s="85">
        <v>18</v>
      </c>
      <c r="M9" s="309"/>
      <c r="N9" s="284"/>
      <c r="O9" s="593">
        <f t="shared" ref="O9" si="5">K9/100</f>
        <v>0.25677603423680456</v>
      </c>
      <c r="P9" s="748"/>
      <c r="Q9" s="359" t="s">
        <v>210</v>
      </c>
      <c r="R9" s="610">
        <f t="shared" si="0"/>
        <v>49.928673323823105</v>
      </c>
      <c r="S9" s="78">
        <v>35</v>
      </c>
      <c r="T9" s="185"/>
      <c r="U9" s="238"/>
      <c r="V9" s="277">
        <f t="shared" ref="V9:V10" si="6">R9/100</f>
        <v>0.49928673323823103</v>
      </c>
      <c r="W9" s="770"/>
      <c r="X9" s="336" t="s">
        <v>404</v>
      </c>
      <c r="Y9" s="418"/>
      <c r="Z9" s="393">
        <v>1.2</v>
      </c>
      <c r="AA9" s="185"/>
      <c r="AB9" s="284"/>
      <c r="AC9" s="185"/>
      <c r="AD9" s="697"/>
      <c r="AE9" s="492" t="s">
        <v>408</v>
      </c>
      <c r="AF9" s="610">
        <f t="shared" si="3"/>
        <v>29.957203994293863</v>
      </c>
      <c r="AG9" s="572">
        <v>21</v>
      </c>
      <c r="AH9" s="309"/>
      <c r="AI9" s="494">
        <f>AF9/35*0.65</f>
        <v>0.55634807417974319</v>
      </c>
      <c r="AJ9" s="207"/>
      <c r="AK9" s="415"/>
      <c r="AL9" s="419" t="s">
        <v>222</v>
      </c>
      <c r="AM9" s="420"/>
    </row>
    <row r="10" spans="1:41" s="392" customFormat="1" ht="20" customHeight="1">
      <c r="A10" s="693"/>
      <c r="B10" s="697"/>
      <c r="C10" s="97" t="s">
        <v>353</v>
      </c>
      <c r="D10" s="610">
        <f t="shared" si="1"/>
        <v>11.412268188302425</v>
      </c>
      <c r="E10" s="549">
        <v>8</v>
      </c>
      <c r="F10" s="377"/>
      <c r="G10" s="284"/>
      <c r="H10" s="593">
        <f t="shared" si="4"/>
        <v>0.11412268188302425</v>
      </c>
      <c r="I10" s="697"/>
      <c r="J10" s="336" t="s">
        <v>355</v>
      </c>
      <c r="K10" s="610">
        <f t="shared" si="2"/>
        <v>1.4265335235378032</v>
      </c>
      <c r="L10" s="84">
        <v>1</v>
      </c>
      <c r="M10" s="377"/>
      <c r="N10" s="284"/>
      <c r="O10" s="277"/>
      <c r="P10" s="748"/>
      <c r="Q10" s="336" t="s">
        <v>129</v>
      </c>
      <c r="R10" s="610">
        <f t="shared" si="0"/>
        <v>8.5592011412268185</v>
      </c>
      <c r="S10" s="78">
        <v>6</v>
      </c>
      <c r="T10" s="185"/>
      <c r="U10" s="277"/>
      <c r="V10" s="277">
        <f t="shared" si="6"/>
        <v>8.5592011412268187E-2</v>
      </c>
      <c r="W10" s="770"/>
      <c r="X10" s="336"/>
      <c r="Y10" s="84"/>
      <c r="Z10" s="84"/>
      <c r="AA10" s="377"/>
      <c r="AB10" s="284"/>
      <c r="AC10" s="207"/>
      <c r="AD10" s="697"/>
      <c r="AE10" s="490" t="s">
        <v>409</v>
      </c>
      <c r="AF10" s="610">
        <f t="shared" si="3"/>
        <v>17.118402282453637</v>
      </c>
      <c r="AG10" s="491">
        <v>12</v>
      </c>
      <c r="AH10" s="377"/>
      <c r="AI10" s="284"/>
      <c r="AJ10" s="207">
        <f t="shared" ref="AJ10" si="7">AF10/100</f>
        <v>0.17118402282453637</v>
      </c>
      <c r="AK10" s="415"/>
      <c r="AL10" s="391"/>
      <c r="AM10" s="420"/>
    </row>
    <row r="11" spans="1:41" s="392" customFormat="1" ht="20" customHeight="1">
      <c r="A11" s="693"/>
      <c r="B11" s="697"/>
      <c r="C11" s="97" t="s">
        <v>465</v>
      </c>
      <c r="D11" s="261" t="s">
        <v>133</v>
      </c>
      <c r="E11" s="549" t="s">
        <v>330</v>
      </c>
      <c r="F11" s="377"/>
      <c r="G11" s="185"/>
      <c r="H11" s="207"/>
      <c r="I11" s="697"/>
      <c r="J11" s="336" t="s">
        <v>432</v>
      </c>
      <c r="K11" s="610" t="s">
        <v>424</v>
      </c>
      <c r="L11" s="84" t="s">
        <v>204</v>
      </c>
      <c r="M11" s="377"/>
      <c r="N11" s="192"/>
      <c r="O11" s="277"/>
      <c r="P11" s="748"/>
      <c r="Q11" s="336" t="s">
        <v>401</v>
      </c>
      <c r="R11" s="610">
        <f t="shared" si="0"/>
        <v>1.4265335235378032</v>
      </c>
      <c r="S11" s="78">
        <v>1</v>
      </c>
      <c r="T11" s="185"/>
      <c r="U11" s="185"/>
      <c r="V11" s="207"/>
      <c r="W11" s="771"/>
      <c r="X11" s="336"/>
      <c r="Y11" s="84"/>
      <c r="Z11" s="84"/>
      <c r="AA11" s="377"/>
      <c r="AB11" s="185"/>
      <c r="AC11" s="207"/>
      <c r="AD11" s="697"/>
      <c r="AE11" s="490" t="s">
        <v>410</v>
      </c>
      <c r="AF11" s="493" t="s">
        <v>235</v>
      </c>
      <c r="AG11" s="491" t="s">
        <v>463</v>
      </c>
      <c r="AH11" s="377"/>
      <c r="AI11" s="185"/>
      <c r="AJ11" s="185"/>
      <c r="AK11" s="415"/>
      <c r="AL11" s="419"/>
      <c r="AM11" s="420"/>
    </row>
    <row r="12" spans="1:41" s="392" customFormat="1" ht="20" customHeight="1">
      <c r="A12" s="693"/>
      <c r="B12" s="697"/>
      <c r="C12" s="97"/>
      <c r="D12" s="12"/>
      <c r="E12" s="549"/>
      <c r="F12" s="377"/>
      <c r="G12" s="284"/>
      <c r="H12" s="185"/>
      <c r="I12" s="697"/>
      <c r="J12" s="336" t="s">
        <v>471</v>
      </c>
      <c r="K12" s="610" t="s">
        <v>472</v>
      </c>
      <c r="L12" s="79" t="s">
        <v>205</v>
      </c>
      <c r="M12" s="377"/>
      <c r="N12" s="284"/>
      <c r="O12" s="192"/>
      <c r="P12" s="737"/>
      <c r="Q12" s="336" t="s">
        <v>402</v>
      </c>
      <c r="R12" s="610" t="s">
        <v>472</v>
      </c>
      <c r="S12" s="78" t="s">
        <v>463</v>
      </c>
      <c r="T12" s="377"/>
      <c r="U12" s="284"/>
      <c r="V12" s="207"/>
      <c r="W12" s="770"/>
      <c r="X12" s="360"/>
      <c r="Y12" s="369"/>
      <c r="Z12" s="84"/>
      <c r="AA12" s="377"/>
      <c r="AB12" s="284"/>
      <c r="AC12" s="185"/>
      <c r="AD12" s="697"/>
      <c r="AE12" s="12"/>
      <c r="AF12" s="393"/>
      <c r="AG12" s="393"/>
      <c r="AH12" s="377"/>
      <c r="AI12" s="284"/>
      <c r="AJ12" s="185"/>
      <c r="AK12" s="415"/>
      <c r="AL12" s="419"/>
      <c r="AM12" s="420"/>
    </row>
    <row r="13" spans="1:41" ht="19.5">
      <c r="A13" s="693"/>
      <c r="B13" s="697"/>
      <c r="C13" s="52"/>
      <c r="D13" s="12"/>
      <c r="E13" s="53"/>
      <c r="F13" s="182"/>
      <c r="G13" s="182"/>
      <c r="H13" s="185"/>
      <c r="I13" s="697"/>
      <c r="J13" s="336"/>
      <c r="K13" s="44"/>
      <c r="L13" s="328"/>
      <c r="M13" s="377"/>
      <c r="N13" s="377"/>
      <c r="O13" s="192"/>
      <c r="P13" s="737"/>
      <c r="Q13" s="12"/>
      <c r="R13" s="283"/>
      <c r="S13" s="499"/>
      <c r="T13" s="185"/>
      <c r="U13" s="196"/>
      <c r="V13" s="207"/>
      <c r="W13" s="770"/>
      <c r="X13" s="92"/>
      <c r="Y13" s="245"/>
      <c r="Z13" s="253"/>
      <c r="AA13" s="182"/>
      <c r="AB13" s="182"/>
      <c r="AC13" s="185"/>
      <c r="AD13" s="697"/>
      <c r="AE13" s="52"/>
      <c r="AF13" s="393"/>
      <c r="AG13" s="393"/>
      <c r="AH13" s="182"/>
      <c r="AI13" s="182"/>
      <c r="AJ13" s="185"/>
      <c r="AK13" s="262"/>
      <c r="AL13" s="279"/>
    </row>
    <row r="14" spans="1:41" ht="19.5">
      <c r="A14" s="693"/>
      <c r="B14" s="697"/>
      <c r="C14" s="52"/>
      <c r="D14" s="12"/>
      <c r="E14" s="53"/>
      <c r="F14" s="182"/>
      <c r="G14" s="187"/>
      <c r="H14" s="185"/>
      <c r="I14" s="697"/>
      <c r="J14" s="336"/>
      <c r="K14" s="54"/>
      <c r="L14" s="330"/>
      <c r="M14" s="377"/>
      <c r="N14" s="187"/>
      <c r="O14" s="192"/>
      <c r="P14" s="737"/>
      <c r="Q14" s="110"/>
      <c r="R14" s="499"/>
      <c r="S14" s="12"/>
      <c r="T14" s="182"/>
      <c r="U14" s="187"/>
      <c r="V14" s="185"/>
      <c r="W14" s="770"/>
      <c r="X14" s="29"/>
      <c r="Y14" s="30"/>
      <c r="Z14" s="65"/>
      <c r="AA14" s="182"/>
      <c r="AB14" s="187"/>
      <c r="AC14" s="185"/>
      <c r="AD14" s="697"/>
      <c r="AE14" s="12"/>
      <c r="AF14" s="393"/>
      <c r="AG14" s="393"/>
      <c r="AH14" s="182"/>
      <c r="AI14" s="187"/>
      <c r="AJ14" s="185"/>
      <c r="AK14" s="264"/>
      <c r="AL14" s="279"/>
    </row>
    <row r="15" spans="1:41" ht="19.5">
      <c r="A15" s="693"/>
      <c r="B15" s="697"/>
      <c r="C15" s="52"/>
      <c r="D15" s="12"/>
      <c r="E15" s="53"/>
      <c r="F15" s="182"/>
      <c r="G15" s="185"/>
      <c r="H15" s="188"/>
      <c r="I15" s="697"/>
      <c r="J15" s="90"/>
      <c r="K15" s="12"/>
      <c r="L15" s="328"/>
      <c r="M15" s="377"/>
      <c r="N15" s="192"/>
      <c r="O15" s="192"/>
      <c r="P15" s="738"/>
      <c r="Q15" s="110"/>
      <c r="R15" s="499"/>
      <c r="S15" s="424"/>
      <c r="T15" s="182"/>
      <c r="U15" s="185"/>
      <c r="V15" s="188"/>
      <c r="W15" s="772"/>
      <c r="X15" s="29"/>
      <c r="Y15" s="30"/>
      <c r="Z15" s="65"/>
      <c r="AA15" s="182"/>
      <c r="AB15" s="185"/>
      <c r="AC15" s="188"/>
      <c r="AD15" s="697"/>
      <c r="AE15" s="393"/>
      <c r="AF15" s="393"/>
      <c r="AG15" s="393"/>
      <c r="AH15" s="182"/>
      <c r="AI15" s="185"/>
      <c r="AJ15" s="188"/>
      <c r="AK15" s="265"/>
      <c r="AL15" s="279"/>
    </row>
    <row r="16" spans="1:41" ht="16.75" customHeight="1">
      <c r="A16" s="698" t="s">
        <v>9</v>
      </c>
      <c r="B16" s="697" t="str">
        <f>'12月菜單'!F13</f>
        <v>回鍋干片</v>
      </c>
      <c r="C16" s="550" t="s">
        <v>466</v>
      </c>
      <c r="D16" s="610">
        <f t="shared" ref="D16:D18" si="8">E16/701*1000</f>
        <v>17.118402282453637</v>
      </c>
      <c r="E16" s="93">
        <v>12</v>
      </c>
      <c r="F16" s="215"/>
      <c r="G16" s="185">
        <f>D16/40</f>
        <v>0.42796005706134094</v>
      </c>
      <c r="H16" s="207"/>
      <c r="I16" s="756" t="str">
        <f>'12月菜單'!F14</f>
        <v>絲瓜粉絲</v>
      </c>
      <c r="J16" s="97" t="s">
        <v>207</v>
      </c>
      <c r="K16" s="610">
        <f t="shared" ref="K16:K19" si="9">L16/701*1000</f>
        <v>4.2796005706134093</v>
      </c>
      <c r="L16" s="85">
        <v>3</v>
      </c>
      <c r="M16" s="377"/>
      <c r="N16" s="192">
        <f>K16/35</f>
        <v>0.12227430201752598</v>
      </c>
      <c r="O16" s="277"/>
      <c r="P16" s="699" t="str">
        <f>'12月菜單'!F15</f>
        <v>椒鹽石斑魚</v>
      </c>
      <c r="Q16" s="527" t="s">
        <v>399</v>
      </c>
      <c r="R16" s="518">
        <f t="shared" ref="R16" si="10">S16/701*1000</f>
        <v>85.592011412268192</v>
      </c>
      <c r="S16" s="351">
        <v>60</v>
      </c>
      <c r="T16" s="189"/>
      <c r="U16" s="185"/>
      <c r="V16" s="207"/>
      <c r="W16" s="697" t="str">
        <f>'12月菜單'!F16</f>
        <v>肉燥蒸蛋</v>
      </c>
      <c r="X16" s="51" t="s">
        <v>122</v>
      </c>
      <c r="Y16" s="610">
        <f t="shared" ref="Y16:Y18" si="11">Z16/701*1000</f>
        <v>58.487874465049934</v>
      </c>
      <c r="Z16" s="78">
        <v>41</v>
      </c>
      <c r="AA16" s="189"/>
      <c r="AB16" s="185">
        <f>Y16/55</f>
        <v>1.0634158993645442</v>
      </c>
      <c r="AC16" s="185"/>
      <c r="AD16" s="736" t="str">
        <f>'12月菜單'!F17</f>
        <v>咖哩雙花菜</v>
      </c>
      <c r="AE16" s="77" t="s">
        <v>411</v>
      </c>
      <c r="AF16" s="610">
        <f t="shared" ref="AF16:AF18" si="12">AG16/701*1000</f>
        <v>35.66333808844508</v>
      </c>
      <c r="AG16" s="80">
        <v>25</v>
      </c>
      <c r="AH16" s="189"/>
      <c r="AI16" s="185"/>
      <c r="AJ16" s="207">
        <f t="shared" ref="AJ16:AJ18" si="13">AF16/100</f>
        <v>0.35663338088445079</v>
      </c>
      <c r="AL16" s="279"/>
    </row>
    <row r="17" spans="1:36" ht="17">
      <c r="A17" s="693"/>
      <c r="B17" s="697"/>
      <c r="C17" s="550" t="s">
        <v>348</v>
      </c>
      <c r="D17" s="610">
        <f t="shared" si="8"/>
        <v>49.928673323823105</v>
      </c>
      <c r="E17" s="93">
        <v>35</v>
      </c>
      <c r="F17" s="189"/>
      <c r="G17" s="185"/>
      <c r="H17" s="207">
        <f t="shared" ref="H17:H18" si="14">D17/100</f>
        <v>0.49928673323823103</v>
      </c>
      <c r="I17" s="756"/>
      <c r="J17" s="97" t="s">
        <v>208</v>
      </c>
      <c r="K17" s="610">
        <f t="shared" si="9"/>
        <v>71.32667617689016</v>
      </c>
      <c r="L17" s="85">
        <v>50</v>
      </c>
      <c r="M17" s="377"/>
      <c r="N17" s="192"/>
      <c r="O17" s="277">
        <f>K17/100</f>
        <v>0.71326676176890158</v>
      </c>
      <c r="P17" s="699"/>
      <c r="Q17" s="348" t="s">
        <v>461</v>
      </c>
      <c r="R17" s="518" t="s">
        <v>424</v>
      </c>
      <c r="S17" s="351" t="s">
        <v>462</v>
      </c>
      <c r="T17" s="189"/>
      <c r="U17" s="185"/>
      <c r="V17" s="207"/>
      <c r="W17" s="697"/>
      <c r="X17" s="51" t="s">
        <v>213</v>
      </c>
      <c r="Y17" s="610">
        <f t="shared" si="11"/>
        <v>4.2796005706134093</v>
      </c>
      <c r="Z17" s="78">
        <v>3</v>
      </c>
      <c r="AA17" s="215"/>
      <c r="AB17" s="185">
        <f>Y17/35</f>
        <v>0.12227430201752598</v>
      </c>
      <c r="AC17" s="207"/>
      <c r="AD17" s="737"/>
      <c r="AE17" s="77" t="s">
        <v>216</v>
      </c>
      <c r="AF17" s="610">
        <f t="shared" si="12"/>
        <v>28.530670470756064</v>
      </c>
      <c r="AG17" s="80">
        <v>20</v>
      </c>
      <c r="AH17" s="189"/>
      <c r="AI17" s="185"/>
      <c r="AJ17" s="207">
        <f t="shared" si="13"/>
        <v>0.28530670470756064</v>
      </c>
    </row>
    <row r="18" spans="1:36" ht="17">
      <c r="A18" s="693"/>
      <c r="B18" s="697"/>
      <c r="C18" s="550" t="s">
        <v>353</v>
      </c>
      <c r="D18" s="610">
        <f t="shared" si="8"/>
        <v>7.132667617689016</v>
      </c>
      <c r="E18" s="93">
        <v>5</v>
      </c>
      <c r="F18" s="189"/>
      <c r="G18" s="189"/>
      <c r="H18" s="207">
        <f t="shared" si="14"/>
        <v>7.1326676176890161E-2</v>
      </c>
      <c r="I18" s="756"/>
      <c r="J18" s="97" t="s">
        <v>473</v>
      </c>
      <c r="K18" s="610">
        <f t="shared" si="9"/>
        <v>4.2796005706134093</v>
      </c>
      <c r="L18" s="85">
        <v>3</v>
      </c>
      <c r="M18" s="309">
        <f>K18/15</f>
        <v>0.28530670470756064</v>
      </c>
      <c r="N18" s="377"/>
      <c r="O18" s="277"/>
      <c r="P18" s="699"/>
      <c r="Q18" s="352" t="s">
        <v>460</v>
      </c>
      <c r="R18" s="518"/>
      <c r="S18" s="464">
        <v>6</v>
      </c>
      <c r="T18" s="189"/>
      <c r="U18" s="189"/>
      <c r="V18" s="207">
        <f t="shared" ref="V18:V20" si="15">R18/100</f>
        <v>0</v>
      </c>
      <c r="W18" s="697"/>
      <c r="X18" s="51" t="s">
        <v>326</v>
      </c>
      <c r="Y18" s="610">
        <f t="shared" si="11"/>
        <v>2.8530670470756063</v>
      </c>
      <c r="Z18" s="78">
        <v>2</v>
      </c>
      <c r="AA18" s="189"/>
      <c r="AB18" s="189"/>
      <c r="AC18" s="207"/>
      <c r="AD18" s="768"/>
      <c r="AE18" s="81" t="s">
        <v>211</v>
      </c>
      <c r="AF18" s="610">
        <f t="shared" si="12"/>
        <v>11.412268188302425</v>
      </c>
      <c r="AG18" s="80">
        <v>8</v>
      </c>
      <c r="AH18" s="189"/>
      <c r="AI18" s="185"/>
      <c r="AJ18" s="207">
        <f t="shared" si="13"/>
        <v>0.11412268188302425</v>
      </c>
    </row>
    <row r="19" spans="1:36" ht="17">
      <c r="A19" s="693"/>
      <c r="B19" s="697"/>
      <c r="C19" s="94" t="s">
        <v>355</v>
      </c>
      <c r="D19" s="261"/>
      <c r="E19" s="551"/>
      <c r="F19" s="189"/>
      <c r="G19" s="190"/>
      <c r="H19" s="207"/>
      <c r="I19" s="756"/>
      <c r="J19" s="575" t="s">
        <v>474</v>
      </c>
      <c r="K19" s="610">
        <f t="shared" si="9"/>
        <v>0.85592011412268187</v>
      </c>
      <c r="L19" s="574">
        <v>0.6</v>
      </c>
      <c r="M19" s="377"/>
      <c r="N19" s="192">
        <f>K19/35</f>
        <v>2.4454860403505196E-2</v>
      </c>
      <c r="O19" s="277"/>
      <c r="P19" s="699"/>
      <c r="Q19" s="348" t="s">
        <v>459</v>
      </c>
      <c r="R19" s="351"/>
      <c r="S19" s="464">
        <v>6</v>
      </c>
      <c r="T19" s="189"/>
      <c r="U19" s="190"/>
      <c r="V19" s="207">
        <f t="shared" si="15"/>
        <v>0</v>
      </c>
      <c r="W19" s="697"/>
      <c r="X19" s="51"/>
      <c r="Y19" s="177"/>
      <c r="Z19" s="78"/>
      <c r="AA19" s="189"/>
      <c r="AB19" s="190"/>
      <c r="AC19" s="185">
        <f>Z19/35</f>
        <v>0</v>
      </c>
      <c r="AD19" s="768"/>
      <c r="AE19" s="52" t="s">
        <v>383</v>
      </c>
      <c r="AF19" s="261"/>
      <c r="AG19" s="563" t="s">
        <v>425</v>
      </c>
      <c r="AH19" s="189"/>
      <c r="AI19" s="185"/>
      <c r="AJ19" s="207"/>
    </row>
    <row r="20" spans="1:36" ht="17">
      <c r="A20" s="693"/>
      <c r="B20" s="697"/>
      <c r="C20" s="52"/>
      <c r="D20" s="261"/>
      <c r="E20" s="53"/>
      <c r="F20" s="182"/>
      <c r="G20" s="183"/>
      <c r="H20" s="207"/>
      <c r="I20" s="756"/>
      <c r="J20" s="385"/>
      <c r="K20" s="386"/>
      <c r="L20" s="83"/>
      <c r="M20" s="377"/>
      <c r="N20" s="183"/>
      <c r="O20" s="277"/>
      <c r="P20" s="757"/>
      <c r="Q20" s="345"/>
      <c r="R20" s="351"/>
      <c r="S20" s="345"/>
      <c r="T20" s="182"/>
      <c r="U20" s="183"/>
      <c r="V20" s="207">
        <f t="shared" si="15"/>
        <v>0</v>
      </c>
      <c r="W20" s="697"/>
      <c r="X20" s="99"/>
      <c r="Y20" s="177"/>
      <c r="Z20" s="9"/>
      <c r="AA20" s="182"/>
      <c r="AB20" s="185">
        <f>Y20/35</f>
        <v>0</v>
      </c>
      <c r="AC20" s="207"/>
      <c r="AD20" s="768"/>
      <c r="AE20" s="18"/>
      <c r="AF20" s="65"/>
      <c r="AG20" s="12"/>
      <c r="AH20" s="182"/>
      <c r="AI20" s="183"/>
      <c r="AJ20" s="207"/>
    </row>
    <row r="21" spans="1:36" ht="17">
      <c r="A21" s="693"/>
      <c r="B21" s="697"/>
      <c r="C21" s="12"/>
      <c r="D21" s="12"/>
      <c r="E21" s="53"/>
      <c r="F21" s="191"/>
      <c r="G21" s="182"/>
      <c r="H21" s="207"/>
      <c r="I21" s="756"/>
      <c r="J21" s="91"/>
      <c r="K21" s="9"/>
      <c r="L21" s="44"/>
      <c r="M21" s="192"/>
      <c r="N21" s="377"/>
      <c r="O21" s="277"/>
      <c r="P21" s="699"/>
      <c r="Q21" s="345"/>
      <c r="R21" s="345"/>
      <c r="S21" s="351"/>
      <c r="T21" s="191"/>
      <c r="U21" s="182"/>
      <c r="V21" s="207"/>
      <c r="W21" s="697"/>
      <c r="X21" s="52"/>
      <c r="Y21" s="12"/>
      <c r="Z21" s="65"/>
      <c r="AA21" s="191"/>
      <c r="AB21" s="182"/>
      <c r="AC21" s="207"/>
      <c r="AD21" s="766"/>
      <c r="AE21" s="12"/>
      <c r="AF21" s="12"/>
      <c r="AG21" s="65"/>
      <c r="AH21" s="191"/>
      <c r="AI21" s="182"/>
      <c r="AJ21" s="207"/>
    </row>
    <row r="22" spans="1:36" ht="16.75" customHeight="1">
      <c r="A22" s="698" t="s">
        <v>25</v>
      </c>
      <c r="B22" s="697" t="s">
        <v>27</v>
      </c>
      <c r="C22" s="70" t="s">
        <v>128</v>
      </c>
      <c r="D22" s="610">
        <f t="shared" ref="D22" si="16">E22/701*1000</f>
        <v>71.32667617689016</v>
      </c>
      <c r="E22" s="491">
        <v>50</v>
      </c>
      <c r="F22" s="183"/>
      <c r="G22" s="183"/>
      <c r="H22" s="207">
        <f t="shared" ref="H22" si="17">D22/100</f>
        <v>0.71326676176890158</v>
      </c>
      <c r="I22" s="697" t="s">
        <v>27</v>
      </c>
      <c r="J22" s="642" t="s">
        <v>484</v>
      </c>
      <c r="K22" s="610">
        <f t="shared" ref="K22" si="18">L22/701*1000</f>
        <v>77.03281027104137</v>
      </c>
      <c r="L22" s="643">
        <v>54</v>
      </c>
      <c r="M22" s="183"/>
      <c r="N22" s="183"/>
      <c r="O22" s="277">
        <f t="shared" ref="O22" si="19">K22/100</f>
        <v>0.77032810271041374</v>
      </c>
      <c r="P22" s="697" t="s">
        <v>132</v>
      </c>
      <c r="Q22" s="52" t="s">
        <v>212</v>
      </c>
      <c r="R22" s="610">
        <f t="shared" ref="R22" si="20">S22/701*1000</f>
        <v>71.32667617689016</v>
      </c>
      <c r="S22" s="7">
        <v>50</v>
      </c>
      <c r="T22" s="183"/>
      <c r="U22" s="183"/>
      <c r="V22" s="207">
        <f>R22/100</f>
        <v>0.71326676176890158</v>
      </c>
      <c r="W22" s="697" t="s">
        <v>27</v>
      </c>
      <c r="X22" s="70" t="s">
        <v>238</v>
      </c>
      <c r="Y22" s="610">
        <f t="shared" ref="Y22" si="21">Z22/701*1000</f>
        <v>71.32667617689016</v>
      </c>
      <c r="Z22" s="491">
        <v>50</v>
      </c>
      <c r="AA22" s="183"/>
      <c r="AB22" s="183"/>
      <c r="AC22" s="207">
        <f t="shared" ref="AC22" si="22">Y22/100</f>
        <v>0.71326676176890158</v>
      </c>
      <c r="AD22" s="697" t="s">
        <v>27</v>
      </c>
      <c r="AE22" s="641" t="s">
        <v>31</v>
      </c>
      <c r="AF22" s="610">
        <f t="shared" ref="AF22" si="23">AG22/701*1000</f>
        <v>71.32667617689016</v>
      </c>
      <c r="AG22" s="12">
        <v>50</v>
      </c>
      <c r="AH22" s="183"/>
      <c r="AI22" s="183"/>
      <c r="AJ22" s="207">
        <f t="shared" ref="AJ22" si="24">AF22/100</f>
        <v>0.71326676176890158</v>
      </c>
    </row>
    <row r="23" spans="1:36" ht="17.5" thickBot="1">
      <c r="A23" s="693"/>
      <c r="B23" s="697"/>
      <c r="C23" s="384" t="s">
        <v>152</v>
      </c>
      <c r="D23" s="552" t="s">
        <v>150</v>
      </c>
      <c r="E23" s="507">
        <v>0.2</v>
      </c>
      <c r="F23" s="600"/>
      <c r="G23" s="600"/>
      <c r="H23" s="601"/>
      <c r="I23" s="697"/>
      <c r="J23" s="72"/>
      <c r="K23" s="328"/>
      <c r="L23" s="59"/>
      <c r="M23" s="183"/>
      <c r="N23" s="183"/>
      <c r="O23" s="277"/>
      <c r="P23" s="697"/>
      <c r="Q23" s="52"/>
      <c r="R23" s="43"/>
      <c r="S23" s="43"/>
      <c r="T23" s="183"/>
      <c r="U23" s="183"/>
      <c r="V23" s="277"/>
      <c r="W23" s="697"/>
      <c r="X23" s="553" t="s">
        <v>215</v>
      </c>
      <c r="Y23" s="500"/>
      <c r="Z23" s="372" t="s">
        <v>239</v>
      </c>
      <c r="AA23" s="183"/>
      <c r="AB23" s="183"/>
      <c r="AC23" s="207"/>
      <c r="AD23" s="697"/>
      <c r="AE23" s="18"/>
      <c r="AF23" s="44"/>
      <c r="AG23" s="31"/>
      <c r="AH23" s="183"/>
      <c r="AI23" s="183"/>
      <c r="AJ23" s="207"/>
    </row>
    <row r="24" spans="1:36" ht="17">
      <c r="A24" s="693"/>
      <c r="B24" s="707"/>
      <c r="C24" s="626" t="s">
        <v>470</v>
      </c>
      <c r="D24" s="358">
        <f t="shared" ref="D24:D28" si="25">E24/701*1000</f>
        <v>4.2796005706134093</v>
      </c>
      <c r="E24" s="627">
        <v>3</v>
      </c>
      <c r="F24" s="628"/>
      <c r="G24" s="629">
        <f>D24/55</f>
        <v>7.7810919465698347E-2</v>
      </c>
      <c r="H24" s="630"/>
      <c r="I24" s="760"/>
      <c r="J24" s="258"/>
      <c r="K24" s="259"/>
      <c r="L24" s="260"/>
      <c r="M24" s="192"/>
      <c r="N24" s="192"/>
      <c r="O24" s="192"/>
      <c r="P24" s="697"/>
      <c r="Q24" s="393"/>
      <c r="R24" s="43"/>
      <c r="S24" s="7"/>
      <c r="T24" s="192"/>
      <c r="U24" s="191"/>
      <c r="V24" s="191"/>
      <c r="W24" s="707"/>
      <c r="X24" s="115"/>
      <c r="Y24" s="261"/>
      <c r="Z24" s="9"/>
      <c r="AA24" s="235"/>
      <c r="AB24" s="193"/>
      <c r="AC24" s="191"/>
      <c r="AD24" s="697"/>
      <c r="AE24" s="18"/>
      <c r="AF24" s="9"/>
      <c r="AG24" s="44"/>
      <c r="AH24" s="192"/>
      <c r="AI24" s="193"/>
      <c r="AJ24" s="191"/>
    </row>
    <row r="25" spans="1:36" ht="16.75" customHeight="1">
      <c r="A25" s="761" t="s">
        <v>10</v>
      </c>
      <c r="B25" s="747" t="str">
        <f>'12月菜單'!H13</f>
        <v>枸杞養生蔬菜湯</v>
      </c>
      <c r="C25" s="615" t="s">
        <v>129</v>
      </c>
      <c r="D25" s="610">
        <f t="shared" si="25"/>
        <v>4.2796005706134093</v>
      </c>
      <c r="E25" s="570">
        <v>3</v>
      </c>
      <c r="F25" s="597"/>
      <c r="G25" s="582"/>
      <c r="H25" s="631">
        <f>D25/100</f>
        <v>4.2796005706134094E-2</v>
      </c>
      <c r="I25" s="767" t="str">
        <f>'12月菜單'!H14</f>
        <v>玉米濃湯</v>
      </c>
      <c r="J25" s="359" t="s">
        <v>365</v>
      </c>
      <c r="K25" s="610">
        <f t="shared" ref="K25:K28" si="26">L25/701*1000</f>
        <v>14.265335235378032</v>
      </c>
      <c r="L25" s="413">
        <v>10</v>
      </c>
      <c r="M25" s="378"/>
      <c r="N25" s="192">
        <f>K25/55</f>
        <v>0.25936973155232784</v>
      </c>
      <c r="O25" s="277"/>
      <c r="P25" s="736">
        <f>'12月菜單'!H15</f>
        <v>0</v>
      </c>
      <c r="Q25" s="52"/>
      <c r="R25" s="610"/>
      <c r="S25" s="327"/>
      <c r="T25" s="223"/>
      <c r="U25" s="194"/>
      <c r="V25" s="207"/>
      <c r="W25" s="764" t="str">
        <f>'12月菜單'!H16</f>
        <v>刺瓜龍骨湯</v>
      </c>
      <c r="X25" s="554" t="s">
        <v>420</v>
      </c>
      <c r="Y25" s="610">
        <f t="shared" ref="Y25:Y27" si="27">Z25/701*1000</f>
        <v>35.66333808844508</v>
      </c>
      <c r="Z25" s="96">
        <v>25</v>
      </c>
      <c r="AA25" s="371"/>
      <c r="AB25" s="185"/>
      <c r="AC25" s="207">
        <f t="shared" ref="AC25:AC28" si="28">Y25/100</f>
        <v>0.35663338088445079</v>
      </c>
      <c r="AD25" s="760" t="str">
        <f>'12月菜單'!H17</f>
        <v>綜合甜湯圓</v>
      </c>
      <c r="AE25" s="320" t="s">
        <v>217</v>
      </c>
      <c r="AF25" s="610">
        <f t="shared" ref="AF25:AF28" si="29">AG25/701*1000</f>
        <v>12.838801711840228</v>
      </c>
      <c r="AG25" s="571">
        <v>9</v>
      </c>
      <c r="AH25" s="185">
        <f>AF25/30</f>
        <v>0.42796005706134094</v>
      </c>
      <c r="AI25" s="194"/>
      <c r="AJ25" s="207"/>
    </row>
    <row r="26" spans="1:36" ht="17">
      <c r="A26" s="762"/>
      <c r="B26" s="748"/>
      <c r="C26" s="632" t="s">
        <v>124</v>
      </c>
      <c r="D26" s="610">
        <f t="shared" si="25"/>
        <v>5.7061340941512126</v>
      </c>
      <c r="E26" s="604">
        <v>4</v>
      </c>
      <c r="F26" s="598"/>
      <c r="G26" s="579"/>
      <c r="H26" s="631">
        <f t="shared" ref="H26:H28" si="30">D26/100</f>
        <v>5.7061340941512127E-2</v>
      </c>
      <c r="I26" s="767"/>
      <c r="J26" s="359" t="s">
        <v>364</v>
      </c>
      <c r="K26" s="610">
        <f t="shared" si="26"/>
        <v>14.265335235378032</v>
      </c>
      <c r="L26" s="379">
        <v>10</v>
      </c>
      <c r="M26" s="586">
        <f>K26/85</f>
        <v>0.16782747335738862</v>
      </c>
      <c r="N26" s="192"/>
      <c r="O26" s="277"/>
      <c r="P26" s="737"/>
      <c r="Q26" s="52"/>
      <c r="R26" s="610"/>
      <c r="S26" s="327"/>
      <c r="T26" s="182"/>
      <c r="U26" s="192"/>
      <c r="V26" s="277"/>
      <c r="W26" s="765"/>
      <c r="X26" s="555" t="s">
        <v>388</v>
      </c>
      <c r="Y26" s="610">
        <f t="shared" si="27"/>
        <v>4.2796005706134093</v>
      </c>
      <c r="Z26" s="78">
        <v>3</v>
      </c>
      <c r="AA26" s="371"/>
      <c r="AB26" s="582">
        <f>Y26/35</f>
        <v>0.12227430201752598</v>
      </c>
      <c r="AC26" s="207"/>
      <c r="AD26" s="760"/>
      <c r="AE26" s="77" t="s">
        <v>414</v>
      </c>
      <c r="AF26" s="610">
        <f t="shared" si="29"/>
        <v>7.132667617689016</v>
      </c>
      <c r="AG26" s="571">
        <v>5</v>
      </c>
      <c r="AH26" s="185">
        <f>AF26/25</f>
        <v>0.28530670470756064</v>
      </c>
      <c r="AI26" s="182"/>
      <c r="AJ26" s="207"/>
    </row>
    <row r="27" spans="1:36" ht="17">
      <c r="A27" s="762"/>
      <c r="B27" s="748"/>
      <c r="C27" s="338" t="s">
        <v>123</v>
      </c>
      <c r="D27" s="610">
        <f t="shared" si="25"/>
        <v>21.398002853067048</v>
      </c>
      <c r="E27" s="569">
        <v>15</v>
      </c>
      <c r="F27" s="606"/>
      <c r="G27" s="582"/>
      <c r="H27" s="631">
        <f t="shared" si="30"/>
        <v>0.21398002853067047</v>
      </c>
      <c r="I27" s="767"/>
      <c r="J27" s="296" t="s">
        <v>430</v>
      </c>
      <c r="K27" s="610">
        <f t="shared" si="26"/>
        <v>17.118402282453637</v>
      </c>
      <c r="L27" s="379">
        <v>12</v>
      </c>
      <c r="M27" s="586">
        <f>K27/90</f>
        <v>0.19020446980504041</v>
      </c>
      <c r="N27" s="192"/>
      <c r="O27" s="277"/>
      <c r="P27" s="737"/>
      <c r="Q27" s="52"/>
      <c r="R27" s="610"/>
      <c r="S27" s="382"/>
      <c r="T27" s="183"/>
      <c r="U27" s="185"/>
      <c r="V27" s="277"/>
      <c r="W27" s="765"/>
      <c r="X27" s="52" t="s">
        <v>381</v>
      </c>
      <c r="Y27" s="610">
        <f t="shared" si="27"/>
        <v>8.5592011412268185</v>
      </c>
      <c r="Z27" s="503">
        <v>6</v>
      </c>
      <c r="AA27" s="248"/>
      <c r="AB27" s="185"/>
      <c r="AC27" s="207"/>
      <c r="AD27" s="760"/>
      <c r="AE27" s="490" t="s">
        <v>412</v>
      </c>
      <c r="AF27" s="610">
        <f t="shared" si="29"/>
        <v>14.265335235378032</v>
      </c>
      <c r="AG27" s="572">
        <v>10</v>
      </c>
      <c r="AH27" s="185">
        <f>AF27/55</f>
        <v>0.25936973155232784</v>
      </c>
      <c r="AI27" s="192"/>
      <c r="AJ27" s="277"/>
    </row>
    <row r="28" spans="1:36" ht="17">
      <c r="A28" s="762"/>
      <c r="B28" s="748"/>
      <c r="C28" s="633" t="s">
        <v>467</v>
      </c>
      <c r="D28" s="610">
        <f t="shared" si="25"/>
        <v>4.2796005706134093</v>
      </c>
      <c r="E28" s="569">
        <v>3</v>
      </c>
      <c r="F28" s="599"/>
      <c r="G28" s="582"/>
      <c r="H28" s="631">
        <f t="shared" si="30"/>
        <v>4.2796005706134094E-2</v>
      </c>
      <c r="I28" s="767"/>
      <c r="J28" s="97" t="s">
        <v>353</v>
      </c>
      <c r="K28" s="610">
        <f t="shared" si="26"/>
        <v>11.412268188302425</v>
      </c>
      <c r="L28" s="9">
        <v>8</v>
      </c>
      <c r="M28" s="223"/>
      <c r="N28" s="235"/>
      <c r="O28" s="277">
        <f t="shared" ref="O28:O29" si="31">K28/100</f>
        <v>0.11412268188302425</v>
      </c>
      <c r="P28" s="737"/>
      <c r="Q28" s="52"/>
      <c r="R28" s="270"/>
      <c r="S28" s="312"/>
      <c r="T28" s="192"/>
      <c r="U28" s="316"/>
      <c r="V28" s="277"/>
      <c r="W28" s="765"/>
      <c r="X28" s="556"/>
      <c r="Y28" s="261"/>
      <c r="Z28" s="78"/>
      <c r="AA28" s="248"/>
      <c r="AB28" s="185"/>
      <c r="AC28" s="207">
        <f t="shared" si="28"/>
        <v>0</v>
      </c>
      <c r="AD28" s="760"/>
      <c r="AE28" s="51" t="s">
        <v>413</v>
      </c>
      <c r="AF28" s="610">
        <f t="shared" si="29"/>
        <v>2.5677603423680457</v>
      </c>
      <c r="AG28" s="328">
        <v>1.8</v>
      </c>
      <c r="AH28" s="185">
        <f>AF28/20</f>
        <v>0.12838801711840228</v>
      </c>
      <c r="AI28" s="185"/>
      <c r="AJ28" s="207"/>
    </row>
    <row r="29" spans="1:36" ht="17.5" thickBot="1">
      <c r="A29" s="763"/>
      <c r="B29" s="749"/>
      <c r="C29" s="634" t="s">
        <v>468</v>
      </c>
      <c r="D29" s="373" t="s">
        <v>424</v>
      </c>
      <c r="E29" s="635" t="s">
        <v>469</v>
      </c>
      <c r="F29" s="636"/>
      <c r="G29" s="637"/>
      <c r="H29" s="638"/>
      <c r="I29" s="767"/>
      <c r="J29" s="258" t="s">
        <v>43</v>
      </c>
      <c r="K29" s="259"/>
      <c r="L29" s="260">
        <v>0.8</v>
      </c>
      <c r="M29" s="192"/>
      <c r="N29" s="377"/>
      <c r="O29" s="277">
        <f t="shared" si="31"/>
        <v>0</v>
      </c>
      <c r="P29" s="738"/>
      <c r="Q29" s="258" t="s">
        <v>43</v>
      </c>
      <c r="R29" s="259"/>
      <c r="S29" s="260">
        <v>0.5</v>
      </c>
      <c r="T29" s="192"/>
      <c r="U29" s="182"/>
      <c r="V29" s="277"/>
      <c r="W29" s="766"/>
      <c r="X29" s="271" t="s">
        <v>43</v>
      </c>
      <c r="Y29" s="272"/>
      <c r="Z29" s="273">
        <v>0.2</v>
      </c>
      <c r="AA29" s="185"/>
      <c r="AB29" s="182"/>
      <c r="AC29" s="207"/>
      <c r="AD29" s="697"/>
      <c r="AE29" s="258" t="s">
        <v>43</v>
      </c>
      <c r="AF29" s="259"/>
      <c r="AG29" s="260">
        <v>0.8</v>
      </c>
      <c r="AH29" s="185"/>
      <c r="AI29" s="182"/>
      <c r="AJ29" s="207"/>
    </row>
    <row r="30" spans="1:36" ht="17">
      <c r="A30" s="692" t="s">
        <v>2</v>
      </c>
      <c r="B30" s="693"/>
      <c r="C30" s="607" t="s">
        <v>43</v>
      </c>
      <c r="D30" s="608"/>
      <c r="E30" s="609">
        <v>0.8</v>
      </c>
      <c r="F30" s="602"/>
      <c r="G30" s="603"/>
      <c r="H30" s="603"/>
      <c r="I30" s="65" t="s">
        <v>2</v>
      </c>
      <c r="J30" s="297"/>
      <c r="K30" s="240"/>
      <c r="L30" s="292"/>
      <c r="M30" s="192"/>
      <c r="N30" s="196"/>
      <c r="O30" s="196"/>
      <c r="P30" s="65"/>
      <c r="Q30" s="52"/>
      <c r="R30" s="270"/>
      <c r="S30" s="312"/>
      <c r="T30" s="192"/>
      <c r="U30" s="196"/>
      <c r="V30" s="196"/>
      <c r="W30" s="65" t="s">
        <v>2</v>
      </c>
      <c r="X30" s="12"/>
      <c r="Y30" s="12"/>
      <c r="Z30" s="65"/>
      <c r="AA30" s="185"/>
      <c r="AB30" s="196"/>
      <c r="AC30" s="196"/>
      <c r="AD30" s="65" t="s">
        <v>2</v>
      </c>
      <c r="AE30" s="12"/>
      <c r="AF30" s="12"/>
      <c r="AG30" s="65"/>
      <c r="AH30" s="185"/>
      <c r="AI30" s="196"/>
      <c r="AJ30" s="196"/>
    </row>
    <row r="31" spans="1:36" ht="17">
      <c r="A31" s="692" t="s">
        <v>11</v>
      </c>
      <c r="B31" s="693"/>
      <c r="C31" s="65"/>
      <c r="D31" s="12"/>
      <c r="E31" s="65"/>
      <c r="F31" s="197"/>
      <c r="G31" s="197"/>
      <c r="H31" s="208"/>
      <c r="I31" s="65" t="s">
        <v>11</v>
      </c>
      <c r="J31" s="65"/>
      <c r="K31" s="12"/>
      <c r="L31" s="65"/>
      <c r="M31" s="197"/>
      <c r="N31" s="197"/>
      <c r="O31" s="208"/>
      <c r="P31" s="65" t="s">
        <v>11</v>
      </c>
      <c r="Q31" s="295" t="s">
        <v>35</v>
      </c>
      <c r="R31" s="295"/>
      <c r="S31" s="114" t="s">
        <v>512</v>
      </c>
      <c r="T31" s="197"/>
      <c r="U31" s="197"/>
      <c r="V31" s="208"/>
      <c r="W31" s="65" t="s">
        <v>11</v>
      </c>
      <c r="X31" s="12"/>
      <c r="Y31" s="12"/>
      <c r="Z31" s="65"/>
      <c r="AA31" s="197"/>
      <c r="AB31" s="197"/>
      <c r="AC31" s="208"/>
      <c r="AD31" s="65" t="s">
        <v>11</v>
      </c>
      <c r="AE31" s="65"/>
      <c r="AF31" s="12"/>
      <c r="AG31" s="65"/>
      <c r="AH31" s="197"/>
      <c r="AI31" s="197"/>
      <c r="AJ31" s="208"/>
    </row>
    <row r="32" spans="1:36" ht="16.75" customHeight="1">
      <c r="A32" s="694" t="s">
        <v>12</v>
      </c>
      <c r="B32" s="679" t="s">
        <v>13</v>
      </c>
      <c r="C32" s="679"/>
      <c r="D32" s="13">
        <v>3</v>
      </c>
      <c r="E32" s="24">
        <f>D32*45</f>
        <v>135</v>
      </c>
      <c r="F32" s="197"/>
      <c r="G32" s="197"/>
      <c r="H32" s="197"/>
      <c r="I32" s="679" t="s">
        <v>13</v>
      </c>
      <c r="J32" s="679"/>
      <c r="K32" s="13">
        <v>3</v>
      </c>
      <c r="L32" s="24">
        <f>K32*45</f>
        <v>135</v>
      </c>
      <c r="M32" s="197"/>
      <c r="N32" s="197"/>
      <c r="O32" s="197"/>
      <c r="P32" s="679" t="s">
        <v>13</v>
      </c>
      <c r="Q32" s="679"/>
      <c r="R32" s="13">
        <v>3</v>
      </c>
      <c r="S32" s="24">
        <f>R32*45</f>
        <v>135</v>
      </c>
      <c r="T32" s="197"/>
      <c r="U32" s="197"/>
      <c r="V32" s="197"/>
      <c r="W32" s="679" t="s">
        <v>13</v>
      </c>
      <c r="X32" s="679"/>
      <c r="Y32" s="13">
        <v>3</v>
      </c>
      <c r="Z32" s="24">
        <f>Y32*45</f>
        <v>135</v>
      </c>
      <c r="AA32" s="197"/>
      <c r="AB32" s="197"/>
      <c r="AC32" s="197"/>
      <c r="AD32" s="679" t="s">
        <v>13</v>
      </c>
      <c r="AE32" s="679"/>
      <c r="AF32" s="13">
        <v>3</v>
      </c>
      <c r="AG32" s="24">
        <f>AF32*45</f>
        <v>135</v>
      </c>
      <c r="AH32" s="197"/>
      <c r="AI32" s="197"/>
      <c r="AJ32" s="197"/>
    </row>
    <row r="33" spans="1:36" ht="16.75" customHeight="1">
      <c r="A33" s="695"/>
      <c r="B33" s="394" t="s">
        <v>220</v>
      </c>
      <c r="C33" s="394"/>
      <c r="D33" s="205">
        <f>SUM(F5:F29)</f>
        <v>4.5</v>
      </c>
      <c r="E33" s="25">
        <f>D33*70</f>
        <v>315</v>
      </c>
      <c r="F33" s="198"/>
      <c r="G33" s="198"/>
      <c r="H33" s="198"/>
      <c r="I33" s="394" t="s">
        <v>220</v>
      </c>
      <c r="J33" s="394"/>
      <c r="K33" s="205">
        <f>SUM(M5:M29)</f>
        <v>5.1433386478699905</v>
      </c>
      <c r="L33" s="25">
        <f>K33*70</f>
        <v>360.03370535089931</v>
      </c>
      <c r="M33" s="198"/>
      <c r="N33" s="198"/>
      <c r="O33" s="198"/>
      <c r="P33" s="394" t="s">
        <v>220</v>
      </c>
      <c r="Q33" s="394"/>
      <c r="R33" s="205">
        <f>SUM(T5:T29)</f>
        <v>4.7674750356633382</v>
      </c>
      <c r="S33" s="25">
        <f>R33*70</f>
        <v>333.7232524964337</v>
      </c>
      <c r="T33" s="198"/>
      <c r="U33" s="198"/>
      <c r="V33" s="198"/>
      <c r="W33" s="394" t="s">
        <v>220</v>
      </c>
      <c r="X33" s="394"/>
      <c r="Y33" s="205">
        <f>SUM(AA5:AA29)</f>
        <v>4.5</v>
      </c>
      <c r="Z33" s="25">
        <f>Y33*70</f>
        <v>315</v>
      </c>
      <c r="AA33" s="198"/>
      <c r="AB33" s="198"/>
      <c r="AC33" s="198"/>
      <c r="AD33" s="394" t="s">
        <v>220</v>
      </c>
      <c r="AE33" s="394"/>
      <c r="AF33" s="205">
        <f>SUM(AH5:AH29)</f>
        <v>5.6010245104396317</v>
      </c>
      <c r="AG33" s="25">
        <f>AF33*70</f>
        <v>392.0717157307742</v>
      </c>
      <c r="AH33" s="198"/>
      <c r="AI33" s="198"/>
      <c r="AJ33" s="198"/>
    </row>
    <row r="34" spans="1:36" ht="17">
      <c r="A34" s="695"/>
      <c r="B34" s="394" t="s">
        <v>221</v>
      </c>
      <c r="C34" s="394"/>
      <c r="D34" s="205">
        <f>SUM(G5:G31)</f>
        <v>2.2033458695370247</v>
      </c>
      <c r="E34" s="25">
        <f>D34*75</f>
        <v>165.25094021527684</v>
      </c>
      <c r="F34" s="199"/>
      <c r="G34" s="199"/>
      <c r="H34" s="199"/>
      <c r="I34" s="394" t="s">
        <v>221</v>
      </c>
      <c r="J34" s="394"/>
      <c r="K34" s="205">
        <f>SUM(N5:N31)</f>
        <v>2.6477944309613357</v>
      </c>
      <c r="L34" s="25">
        <f>K34*75</f>
        <v>198.58458232210018</v>
      </c>
      <c r="M34" s="199"/>
      <c r="N34" s="199"/>
      <c r="O34" s="199"/>
      <c r="P34" s="394" t="s">
        <v>221</v>
      </c>
      <c r="Q34" s="394"/>
      <c r="R34" s="205">
        <f>SUM(U5:U31)</f>
        <v>1.9675046779183727</v>
      </c>
      <c r="S34" s="25">
        <f>R34*75</f>
        <v>147.56285084387795</v>
      </c>
      <c r="T34" s="199"/>
      <c r="U34" s="199"/>
      <c r="V34" s="199"/>
      <c r="W34" s="394" t="s">
        <v>221</v>
      </c>
      <c r="X34" s="394"/>
      <c r="Y34" s="205">
        <f>SUM(AB5:AB31)</f>
        <v>2.8079645033995964</v>
      </c>
      <c r="Z34" s="25">
        <f>Y34*75</f>
        <v>210.59733775496971</v>
      </c>
      <c r="AA34" s="199"/>
      <c r="AB34" s="199"/>
      <c r="AC34" s="199"/>
      <c r="AD34" s="394" t="s">
        <v>221</v>
      </c>
      <c r="AE34" s="394"/>
      <c r="AF34" s="205">
        <f>SUM(AI5:AI31)</f>
        <v>2.0236396983900549</v>
      </c>
      <c r="AG34" s="25">
        <f>AF34*75</f>
        <v>151.77297737925412</v>
      </c>
      <c r="AH34" s="199"/>
      <c r="AI34" s="199"/>
      <c r="AJ34" s="199"/>
    </row>
    <row r="35" spans="1:36" ht="17">
      <c r="A35" s="695"/>
      <c r="B35" s="394" t="s">
        <v>16</v>
      </c>
      <c r="C35" s="394"/>
      <c r="D35" s="205">
        <f>SUM(H5:H29)</f>
        <v>1.9686162624821684</v>
      </c>
      <c r="E35" s="25">
        <f>D35*25</f>
        <v>49.215406562054213</v>
      </c>
      <c r="F35" s="200"/>
      <c r="G35" s="200"/>
      <c r="H35" s="200"/>
      <c r="I35" s="394" t="s">
        <v>16</v>
      </c>
      <c r="J35" s="394"/>
      <c r="K35" s="205">
        <f>SUM(O5:O29)</f>
        <v>1.854493580599144</v>
      </c>
      <c r="L35" s="25">
        <f>K35*25</f>
        <v>46.362339514978601</v>
      </c>
      <c r="M35" s="200"/>
      <c r="N35" s="200"/>
      <c r="O35" s="200"/>
      <c r="P35" s="394" t="s">
        <v>16</v>
      </c>
      <c r="Q35" s="394"/>
      <c r="R35" s="205">
        <f>SUM(V5:V29)</f>
        <v>1.298145506419401</v>
      </c>
      <c r="S35" s="25">
        <f>R35*25</f>
        <v>32.453637660485022</v>
      </c>
      <c r="T35" s="200"/>
      <c r="U35" s="200"/>
      <c r="V35" s="200"/>
      <c r="W35" s="394" t="s">
        <v>16</v>
      </c>
      <c r="X35" s="394"/>
      <c r="Y35" s="205">
        <f>SUM(AC5:AC29)</f>
        <v>1.0699001426533523</v>
      </c>
      <c r="Z35" s="25">
        <f>Y35*25</f>
        <v>26.747503566333808</v>
      </c>
      <c r="AA35" s="200"/>
      <c r="AB35" s="200"/>
      <c r="AC35" s="200"/>
      <c r="AD35" s="394" t="s">
        <v>16</v>
      </c>
      <c r="AE35" s="394"/>
      <c r="AF35" s="205">
        <f>SUM(AJ5:AJ29)</f>
        <v>1.6405135520684735</v>
      </c>
      <c r="AG35" s="25">
        <f>AF35*25</f>
        <v>41.012838801711837</v>
      </c>
      <c r="AH35" s="200"/>
      <c r="AI35" s="200"/>
      <c r="AJ35" s="200"/>
    </row>
    <row r="36" spans="1:36" ht="17">
      <c r="A36" s="695"/>
      <c r="B36" s="394" t="s">
        <v>17</v>
      </c>
      <c r="C36" s="394"/>
      <c r="D36" s="14">
        <v>0</v>
      </c>
      <c r="E36" s="26">
        <f>D36*60</f>
        <v>0</v>
      </c>
      <c r="F36" s="200"/>
      <c r="G36" s="200"/>
      <c r="H36" s="200"/>
      <c r="I36" s="394" t="s">
        <v>17</v>
      </c>
      <c r="J36" s="394"/>
      <c r="K36" s="14">
        <v>0</v>
      </c>
      <c r="L36" s="26">
        <f>K36*60</f>
        <v>0</v>
      </c>
      <c r="M36" s="200"/>
      <c r="N36" s="200"/>
      <c r="O36" s="200"/>
      <c r="P36" s="394" t="s">
        <v>17</v>
      </c>
      <c r="Q36" s="394"/>
      <c r="R36" s="14">
        <v>1</v>
      </c>
      <c r="S36" s="26">
        <f>R36*60</f>
        <v>60</v>
      </c>
      <c r="T36" s="200"/>
      <c r="U36" s="200"/>
      <c r="V36" s="200"/>
      <c r="W36" s="394" t="s">
        <v>17</v>
      </c>
      <c r="X36" s="394"/>
      <c r="Y36" s="14">
        <v>0</v>
      </c>
      <c r="Z36" s="26">
        <f>Y36*60</f>
        <v>0</v>
      </c>
      <c r="AA36" s="200"/>
      <c r="AB36" s="200"/>
      <c r="AC36" s="200"/>
      <c r="AD36" s="394" t="s">
        <v>17</v>
      </c>
      <c r="AE36" s="394"/>
      <c r="AF36" s="14">
        <v>0</v>
      </c>
      <c r="AG36" s="26">
        <f>AF36*60</f>
        <v>0</v>
      </c>
      <c r="AH36" s="200"/>
      <c r="AI36" s="200"/>
      <c r="AJ36" s="200"/>
    </row>
    <row r="37" spans="1:36" ht="17">
      <c r="A37" s="696"/>
      <c r="B37" s="19" t="s">
        <v>19</v>
      </c>
      <c r="C37" s="19"/>
      <c r="D37" s="20">
        <v>0</v>
      </c>
      <c r="E37" s="26">
        <f>D37*120</f>
        <v>0</v>
      </c>
      <c r="F37" s="201"/>
      <c r="G37" s="201"/>
      <c r="H37" s="201"/>
      <c r="I37" s="19" t="s">
        <v>19</v>
      </c>
      <c r="J37" s="19"/>
      <c r="K37" s="20">
        <v>0</v>
      </c>
      <c r="L37" s="26">
        <f>K37*120</f>
        <v>0</v>
      </c>
      <c r="M37" s="317"/>
      <c r="N37" s="317"/>
      <c r="O37" s="317"/>
      <c r="P37" s="19" t="s">
        <v>19</v>
      </c>
      <c r="Q37" s="19"/>
      <c r="R37" s="20">
        <v>0</v>
      </c>
      <c r="S37" s="26">
        <f>R37*120</f>
        <v>0</v>
      </c>
      <c r="T37" s="201"/>
      <c r="U37" s="201"/>
      <c r="V37" s="201"/>
      <c r="W37" s="19" t="s">
        <v>19</v>
      </c>
      <c r="X37" s="19"/>
      <c r="Y37" s="20">
        <v>0</v>
      </c>
      <c r="Z37" s="26">
        <f>Y37*120</f>
        <v>0</v>
      </c>
      <c r="AA37" s="201"/>
      <c r="AB37" s="201"/>
      <c r="AC37" s="201"/>
      <c r="AD37" s="19" t="s">
        <v>19</v>
      </c>
      <c r="AE37" s="19"/>
      <c r="AF37" s="20">
        <v>0</v>
      </c>
      <c r="AG37" s="26">
        <f>AF37*120</f>
        <v>0</v>
      </c>
      <c r="AH37" s="201"/>
      <c r="AI37" s="201"/>
      <c r="AJ37" s="201"/>
    </row>
    <row r="38" spans="1:36" s="8" customFormat="1" ht="17">
      <c r="A38" s="15"/>
      <c r="B38" s="679" t="s">
        <v>18</v>
      </c>
      <c r="C38" s="679"/>
      <c r="D38" s="16"/>
      <c r="E38" s="26">
        <f>SUM(E32:E37)</f>
        <v>664.46634677733107</v>
      </c>
      <c r="F38" s="201"/>
      <c r="G38" s="201"/>
      <c r="H38" s="201"/>
      <c r="I38" s="679" t="s">
        <v>18</v>
      </c>
      <c r="J38" s="679"/>
      <c r="K38" s="17"/>
      <c r="L38" s="26">
        <f>SUM(L32:L37)</f>
        <v>739.98062718797814</v>
      </c>
      <c r="M38" s="317"/>
      <c r="N38" s="317"/>
      <c r="O38" s="317"/>
      <c r="P38" s="679" t="s">
        <v>18</v>
      </c>
      <c r="Q38" s="679"/>
      <c r="R38" s="17"/>
      <c r="S38" s="26">
        <f>SUM(S32:S37)</f>
        <v>708.7397410007967</v>
      </c>
      <c r="T38" s="201"/>
      <c r="U38" s="201"/>
      <c r="V38" s="201"/>
      <c r="W38" s="679" t="s">
        <v>18</v>
      </c>
      <c r="X38" s="679"/>
      <c r="Y38" s="17"/>
      <c r="Z38" s="26">
        <f>SUM(Z32:Z37)</f>
        <v>687.34484132130342</v>
      </c>
      <c r="AA38" s="201"/>
      <c r="AB38" s="201"/>
      <c r="AC38" s="201"/>
      <c r="AD38" s="679" t="s">
        <v>18</v>
      </c>
      <c r="AE38" s="679"/>
      <c r="AF38" s="17"/>
      <c r="AG38" s="26">
        <f>SUM(AG32:AG36)</f>
        <v>719.85753191174024</v>
      </c>
      <c r="AH38" s="201"/>
      <c r="AI38" s="201"/>
      <c r="AJ38" s="201"/>
    </row>
    <row r="39" spans="1:36" s="42" customFormat="1" ht="17">
      <c r="A39" s="680" t="s">
        <v>33</v>
      </c>
      <c r="B39" s="680"/>
      <c r="C39" s="680"/>
      <c r="D39" s="680"/>
      <c r="E39" s="680"/>
      <c r="F39" s="680"/>
      <c r="G39" s="680"/>
      <c r="H39" s="680"/>
      <c r="I39" s="681"/>
      <c r="J39" s="681"/>
      <c r="K39" s="681"/>
      <c r="L39" s="681"/>
      <c r="M39" s="681"/>
      <c r="N39" s="681"/>
      <c r="O39" s="681"/>
      <c r="P39" s="681"/>
      <c r="Q39" s="681"/>
      <c r="R39" s="681"/>
      <c r="S39" s="681"/>
      <c r="T39" s="681"/>
      <c r="U39" s="681"/>
      <c r="V39" s="681"/>
      <c r="W39" s="681"/>
      <c r="X39" s="681"/>
      <c r="Y39" s="681"/>
      <c r="Z39" s="681"/>
      <c r="AA39" s="681"/>
      <c r="AB39" s="681"/>
      <c r="AC39" s="681"/>
      <c r="AD39" s="681"/>
      <c r="AE39" s="681"/>
      <c r="AF39" s="681"/>
      <c r="AG39" s="681"/>
      <c r="AH39" s="176"/>
      <c r="AI39" s="176"/>
      <c r="AJ39" s="176"/>
    </row>
    <row r="40" spans="1:36" ht="17">
      <c r="A40" s="682" t="s">
        <v>59</v>
      </c>
      <c r="B40" s="683"/>
      <c r="C40" s="683"/>
      <c r="D40" s="683"/>
      <c r="E40" s="683"/>
      <c r="F40" s="683"/>
      <c r="G40" s="684"/>
      <c r="H40" s="684"/>
      <c r="I40" s="684"/>
      <c r="J40" s="684"/>
      <c r="K40" s="684"/>
      <c r="L40" s="684"/>
      <c r="M40" s="318"/>
      <c r="N40" s="318"/>
      <c r="O40" s="318"/>
      <c r="T40" s="204"/>
      <c r="U40" s="204"/>
      <c r="V40" s="204"/>
      <c r="AA40" s="204"/>
      <c r="AB40" s="204"/>
      <c r="AC40" s="204"/>
      <c r="AH40" s="204"/>
      <c r="AI40" s="204"/>
      <c r="AJ40" s="204"/>
    </row>
    <row r="41" spans="1:36">
      <c r="F41" s="204"/>
      <c r="G41" s="204"/>
      <c r="H41" s="204"/>
      <c r="M41" s="318"/>
      <c r="N41" s="318"/>
      <c r="O41" s="318"/>
      <c r="T41" s="204"/>
      <c r="U41" s="204"/>
      <c r="V41" s="204"/>
      <c r="AA41" s="204"/>
      <c r="AB41" s="204"/>
      <c r="AC41" s="204"/>
      <c r="AH41" s="204"/>
      <c r="AI41" s="204"/>
      <c r="AJ41" s="204"/>
    </row>
    <row r="42" spans="1:36">
      <c r="F42" s="204"/>
      <c r="G42" s="204"/>
      <c r="H42" s="204"/>
      <c r="M42" s="318"/>
      <c r="N42" s="318"/>
      <c r="O42" s="318"/>
      <c r="T42" s="204"/>
      <c r="U42" s="204"/>
      <c r="V42" s="204"/>
      <c r="AA42" s="204"/>
      <c r="AB42" s="204"/>
      <c r="AC42" s="204"/>
      <c r="AH42" s="204"/>
      <c r="AI42" s="204"/>
      <c r="AJ42" s="204"/>
    </row>
  </sheetData>
  <mergeCells count="52">
    <mergeCell ref="A40:L40"/>
    <mergeCell ref="W16:W21"/>
    <mergeCell ref="AD5:AD7"/>
    <mergeCell ref="AD16:AD21"/>
    <mergeCell ref="W8:W15"/>
    <mergeCell ref="W5:W7"/>
    <mergeCell ref="AD8:AD15"/>
    <mergeCell ref="B38:C38"/>
    <mergeCell ref="I38:J38"/>
    <mergeCell ref="A39:AG39"/>
    <mergeCell ref="A32:A37"/>
    <mergeCell ref="A30:B30"/>
    <mergeCell ref="A31:B31"/>
    <mergeCell ref="B32:C32"/>
    <mergeCell ref="AD38:AE38"/>
    <mergeCell ref="AD32:AE32"/>
    <mergeCell ref="P32:Q32"/>
    <mergeCell ref="I32:J32"/>
    <mergeCell ref="W32:X32"/>
    <mergeCell ref="P38:Q38"/>
    <mergeCell ref="W38:X38"/>
    <mergeCell ref="AD25:AD29"/>
    <mergeCell ref="A22:A24"/>
    <mergeCell ref="W22:W24"/>
    <mergeCell ref="AD22:AD24"/>
    <mergeCell ref="A25:A29"/>
    <mergeCell ref="W25:W29"/>
    <mergeCell ref="B25:B29"/>
    <mergeCell ref="I25:I29"/>
    <mergeCell ref="P25:P29"/>
    <mergeCell ref="B22:B24"/>
    <mergeCell ref="I22:I24"/>
    <mergeCell ref="P22:P24"/>
    <mergeCell ref="A1:AG1"/>
    <mergeCell ref="B3:E3"/>
    <mergeCell ref="I3:L3"/>
    <mergeCell ref="P3:S3"/>
    <mergeCell ref="W3:Z3"/>
    <mergeCell ref="AD3:AG3"/>
    <mergeCell ref="A2:B2"/>
    <mergeCell ref="C2:L2"/>
    <mergeCell ref="A16:A21"/>
    <mergeCell ref="I5:I7"/>
    <mergeCell ref="P5:P15"/>
    <mergeCell ref="B8:B15"/>
    <mergeCell ref="I8:I15"/>
    <mergeCell ref="B5:B7"/>
    <mergeCell ref="A8:A15"/>
    <mergeCell ref="B16:B21"/>
    <mergeCell ref="I16:I21"/>
    <mergeCell ref="A5:A7"/>
    <mergeCell ref="P16:P21"/>
  </mergeCells>
  <phoneticPr fontId="9" type="noConversion"/>
  <conditionalFormatting sqref="E22">
    <cfRule type="containsText" dxfId="58" priority="19" stopIfTrue="1" operator="containsText" text="炸">
      <formula>NOT(ISERROR(SEARCH("炸",E22)))</formula>
    </cfRule>
  </conditionalFormatting>
  <conditionalFormatting sqref="L22">
    <cfRule type="containsText" dxfId="57" priority="18" stopIfTrue="1" operator="containsText" text="炸">
      <formula>NOT(ISERROR(SEARCH("炸",L22)))</formula>
    </cfRule>
  </conditionalFormatting>
  <conditionalFormatting sqref="Z22">
    <cfRule type="containsText" dxfId="56" priority="11" stopIfTrue="1" operator="containsText" text="炸">
      <formula>NOT(ISERROR(SEARCH("炸",Z22)))</formula>
    </cfRule>
  </conditionalFormatting>
  <conditionalFormatting sqref="Y23">
    <cfRule type="containsText" dxfId="55" priority="12" stopIfTrue="1" operator="containsText" text="炸">
      <formula>NOT(ISERROR(SEARCH("炸",Y23)))</formula>
    </cfRule>
  </conditionalFormatting>
  <conditionalFormatting sqref="C22">
    <cfRule type="containsText" dxfId="54" priority="7" stopIfTrue="1" operator="containsText" text="炸">
      <formula>NOT(ISERROR(SEARCH("炸",C22)))</formula>
    </cfRule>
  </conditionalFormatting>
  <conditionalFormatting sqref="X22">
    <cfRule type="containsText" dxfId="53" priority="5" stopIfTrue="1" operator="containsText" text="炸">
      <formula>NOT(ISERROR(SEARCH("炸",X22)))</formula>
    </cfRule>
  </conditionalFormatting>
  <conditionalFormatting sqref="Q14">
    <cfRule type="containsText" dxfId="52" priority="4" stopIfTrue="1" operator="containsText" text="炸">
      <formula>NOT(ISERROR(SEARCH("炸",Q14)))</formula>
    </cfRule>
  </conditionalFormatting>
  <conditionalFormatting sqref="X22">
    <cfRule type="containsText" dxfId="51" priority="3" stopIfTrue="1" operator="containsText" text="炸">
      <formula>NOT(ISERROR(SEARCH("炸",X22)))</formula>
    </cfRule>
  </conditionalFormatting>
  <conditionalFormatting sqref="J22">
    <cfRule type="containsText" dxfId="50" priority="2" stopIfTrue="1" operator="containsText" text="炸">
      <formula>NOT(ISERROR(SEARCH("炸",J22)))</formula>
    </cfRule>
  </conditionalFormatting>
  <conditionalFormatting sqref="AE22">
    <cfRule type="containsText" dxfId="49" priority="1" stopIfTrue="1" operator="containsText" text="炸">
      <formula>NOT(ISERROR(SEARCH("炸",AE22)))</formula>
    </cfRule>
  </conditionalFormatting>
  <printOptions verticalCentered="1"/>
  <pageMargins left="0.19685039370078741" right="0.19685039370078741" top="0.19685039370078741" bottom="0.19685039370078741" header="0.19685039370078741" footer="0.19685039370078741"/>
  <pageSetup paperSize="9" scale="6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50"/>
  <sheetViews>
    <sheetView zoomScale="61" zoomScaleNormal="61" workbookViewId="0">
      <selection activeCell="I16" sqref="I16:J21"/>
    </sheetView>
  </sheetViews>
  <sheetFormatPr defaultRowHeight="14"/>
  <cols>
    <col min="1" max="1" width="4.9140625" customWidth="1"/>
    <col min="2" max="2" width="5.9140625" customWidth="1"/>
    <col min="3" max="3" width="9.9140625" customWidth="1"/>
    <col min="4" max="4" width="7.4140625" customWidth="1"/>
    <col min="5" max="5" width="6.6640625" customWidth="1"/>
    <col min="6" max="8" width="4.6640625" style="202" hidden="1" customWidth="1"/>
    <col min="9" max="9" width="5.9140625" customWidth="1"/>
    <col min="10" max="10" width="9.75" customWidth="1"/>
    <col min="11" max="11" width="8.08203125" customWidth="1"/>
    <col min="12" max="12" width="7" customWidth="1"/>
    <col min="13" max="15" width="4.6640625" style="202" hidden="1" customWidth="1"/>
    <col min="16" max="16" width="6.6640625" customWidth="1"/>
    <col min="17" max="17" width="12.33203125" customWidth="1"/>
    <col min="18" max="18" width="7.6640625" customWidth="1"/>
    <col min="19" max="19" width="7.75" customWidth="1"/>
    <col min="20" max="22" width="4.6640625" style="202" hidden="1" customWidth="1"/>
    <col min="23" max="23" width="6.75" customWidth="1"/>
    <col min="24" max="24" width="12" customWidth="1"/>
    <col min="25" max="25" width="7.4140625" customWidth="1"/>
    <col min="26" max="26" width="8.75" customWidth="1"/>
    <col min="27" max="29" width="4.6640625" style="202" hidden="1" customWidth="1"/>
    <col min="30" max="30" width="6.1640625" customWidth="1"/>
    <col min="31" max="31" width="10.9140625" customWidth="1"/>
    <col min="32" max="32" width="7.6640625" customWidth="1"/>
    <col min="33" max="33" width="7.9140625" customWidth="1"/>
    <col min="34" max="36" width="4.6640625" style="623" hidden="1" customWidth="1"/>
    <col min="38" max="38" width="11.6640625" customWidth="1"/>
  </cols>
  <sheetData>
    <row r="1" spans="1:54" ht="25">
      <c r="A1" s="726" t="s">
        <v>438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  <c r="Z1" s="726"/>
      <c r="AA1" s="726"/>
      <c r="AB1" s="726"/>
      <c r="AC1" s="726"/>
      <c r="AD1" s="726"/>
      <c r="AE1" s="726"/>
      <c r="AF1" s="726"/>
      <c r="AG1" s="727"/>
      <c r="AH1" s="625"/>
      <c r="AI1" s="625"/>
      <c r="AJ1" s="625"/>
    </row>
    <row r="2" spans="1:54" s="48" customFormat="1" ht="24" customHeight="1">
      <c r="A2" s="728" t="s">
        <v>21</v>
      </c>
      <c r="B2" s="728"/>
      <c r="C2" s="729" t="s">
        <v>493</v>
      </c>
      <c r="D2" s="730"/>
      <c r="E2" s="730"/>
      <c r="F2" s="730"/>
      <c r="G2" s="730"/>
      <c r="H2" s="730"/>
      <c r="I2" s="730"/>
      <c r="J2" s="730"/>
      <c r="K2" s="730"/>
      <c r="L2" s="730"/>
      <c r="M2" s="179"/>
      <c r="N2" s="179"/>
      <c r="O2" s="179"/>
      <c r="P2" s="299" t="s">
        <v>82</v>
      </c>
      <c r="Q2" s="299"/>
      <c r="R2" s="45"/>
      <c r="S2" s="299"/>
      <c r="T2" s="179"/>
      <c r="U2" s="179"/>
      <c r="V2" s="179"/>
      <c r="W2" s="299"/>
      <c r="X2" s="62" t="s">
        <v>22</v>
      </c>
      <c r="Y2" s="63"/>
      <c r="Z2" s="62"/>
      <c r="AA2" s="176"/>
      <c r="AB2" s="176"/>
      <c r="AC2" s="176"/>
      <c r="AD2" s="63"/>
      <c r="AE2" s="63"/>
      <c r="AF2" s="62"/>
      <c r="AG2" s="63"/>
      <c r="AH2" s="624"/>
      <c r="AI2" s="624"/>
      <c r="AJ2" s="624"/>
      <c r="AK2" s="731"/>
      <c r="AL2" s="731"/>
      <c r="AM2" s="731"/>
      <c r="AN2" s="731"/>
      <c r="AO2" s="731"/>
      <c r="AP2" s="731"/>
      <c r="AQ2" s="731"/>
      <c r="AR2" s="731"/>
      <c r="AS2" s="731"/>
      <c r="AT2" s="731"/>
      <c r="AU2" s="731"/>
      <c r="AV2" s="731"/>
      <c r="AW2" s="731"/>
      <c r="AX2" s="731"/>
      <c r="AY2" s="731"/>
      <c r="AZ2" s="731"/>
      <c r="BA2" s="731"/>
      <c r="BB2" s="731"/>
    </row>
    <row r="3" spans="1:54" ht="17">
      <c r="A3" s="64" t="s">
        <v>0</v>
      </c>
      <c r="B3" s="758" t="s">
        <v>415</v>
      </c>
      <c r="C3" s="759"/>
      <c r="D3" s="759"/>
      <c r="E3" s="759"/>
      <c r="F3" s="302"/>
      <c r="G3" s="303"/>
      <c r="H3" s="303"/>
      <c r="I3" s="758" t="s">
        <v>416</v>
      </c>
      <c r="J3" s="759"/>
      <c r="K3" s="759"/>
      <c r="L3" s="759"/>
      <c r="M3" s="302"/>
      <c r="N3" s="303"/>
      <c r="O3" s="303"/>
      <c r="P3" s="758" t="s">
        <v>511</v>
      </c>
      <c r="Q3" s="759"/>
      <c r="R3" s="759"/>
      <c r="S3" s="759"/>
      <c r="T3" s="300"/>
      <c r="U3" s="301"/>
      <c r="V3" s="301"/>
      <c r="W3" s="758" t="s">
        <v>417</v>
      </c>
      <c r="X3" s="759"/>
      <c r="Y3" s="759"/>
      <c r="Z3" s="759"/>
      <c r="AA3" s="300"/>
      <c r="AB3" s="301"/>
      <c r="AC3" s="301"/>
      <c r="AD3" s="692" t="s">
        <v>418</v>
      </c>
      <c r="AE3" s="693"/>
      <c r="AF3" s="693"/>
      <c r="AG3" s="693"/>
      <c r="AH3" s="578"/>
      <c r="AI3" s="578"/>
      <c r="AJ3" s="578"/>
    </row>
    <row r="4" spans="1:54" ht="17">
      <c r="A4" s="64" t="s">
        <v>3</v>
      </c>
      <c r="B4" s="10" t="s">
        <v>4</v>
      </c>
      <c r="C4" s="64" t="s">
        <v>5</v>
      </c>
      <c r="D4" s="11" t="s">
        <v>6</v>
      </c>
      <c r="E4" s="10" t="s">
        <v>7</v>
      </c>
      <c r="F4" s="178" t="s">
        <v>40</v>
      </c>
      <c r="G4" s="178" t="s">
        <v>41</v>
      </c>
      <c r="H4" s="206" t="s">
        <v>42</v>
      </c>
      <c r="I4" s="10" t="s">
        <v>4</v>
      </c>
      <c r="J4" s="64" t="s">
        <v>5</v>
      </c>
      <c r="K4" s="11" t="s">
        <v>6</v>
      </c>
      <c r="L4" s="10" t="s">
        <v>7</v>
      </c>
      <c r="M4" s="178" t="s">
        <v>40</v>
      </c>
      <c r="N4" s="178" t="s">
        <v>41</v>
      </c>
      <c r="O4" s="206" t="s">
        <v>42</v>
      </c>
      <c r="P4" s="10" t="s">
        <v>4</v>
      </c>
      <c r="Q4" s="660" t="s">
        <v>5</v>
      </c>
      <c r="R4" s="11" t="s">
        <v>6</v>
      </c>
      <c r="S4" s="10" t="s">
        <v>7</v>
      </c>
      <c r="T4" s="178" t="s">
        <v>40</v>
      </c>
      <c r="U4" s="178" t="s">
        <v>41</v>
      </c>
      <c r="V4" s="206" t="s">
        <v>42</v>
      </c>
      <c r="W4" s="10" t="s">
        <v>4</v>
      </c>
      <c r="X4" s="64" t="s">
        <v>5</v>
      </c>
      <c r="Y4" s="11" t="s">
        <v>6</v>
      </c>
      <c r="Z4" s="10" t="s">
        <v>7</v>
      </c>
      <c r="AA4" s="178" t="s">
        <v>40</v>
      </c>
      <c r="AB4" s="178" t="s">
        <v>41</v>
      </c>
      <c r="AC4" s="206" t="s">
        <v>42</v>
      </c>
      <c r="AD4" s="10" t="s">
        <v>4</v>
      </c>
      <c r="AE4" s="64" t="s">
        <v>5</v>
      </c>
      <c r="AF4" s="11" t="s">
        <v>6</v>
      </c>
      <c r="AG4" s="10" t="s">
        <v>7</v>
      </c>
      <c r="AH4" s="618" t="s">
        <v>40</v>
      </c>
      <c r="AI4" s="618" t="s">
        <v>41</v>
      </c>
      <c r="AJ4" s="619" t="s">
        <v>42</v>
      </c>
    </row>
    <row r="5" spans="1:54" ht="16.75" customHeight="1">
      <c r="A5" s="698" t="s">
        <v>1</v>
      </c>
      <c r="B5" s="711" t="s">
        <v>74</v>
      </c>
      <c r="C5" s="49" t="s">
        <v>70</v>
      </c>
      <c r="D5" s="41">
        <v>71</v>
      </c>
      <c r="E5" s="41">
        <v>50</v>
      </c>
      <c r="F5" s="212">
        <v>4.5</v>
      </c>
      <c r="G5" s="183"/>
      <c r="H5" s="183"/>
      <c r="I5" s="711" t="s">
        <v>28</v>
      </c>
      <c r="J5" s="49" t="s">
        <v>26</v>
      </c>
      <c r="K5" s="41">
        <v>52</v>
      </c>
      <c r="L5" s="41">
        <v>35</v>
      </c>
      <c r="M5" s="212">
        <v>4.5</v>
      </c>
      <c r="N5" s="183"/>
      <c r="O5" s="183"/>
      <c r="P5" s="753" t="s">
        <v>69</v>
      </c>
      <c r="Q5" s="68" t="s">
        <v>513</v>
      </c>
      <c r="R5" s="67">
        <v>71</v>
      </c>
      <c r="S5" s="55">
        <v>50</v>
      </c>
      <c r="T5" s="595">
        <v>4.5</v>
      </c>
      <c r="U5" s="580"/>
      <c r="V5" s="580"/>
      <c r="W5" s="717" t="s">
        <v>28</v>
      </c>
      <c r="X5" s="49" t="s">
        <v>26</v>
      </c>
      <c r="Y5" s="41">
        <v>52</v>
      </c>
      <c r="Z5" s="41">
        <v>35</v>
      </c>
      <c r="AA5" s="414">
        <v>4.5</v>
      </c>
      <c r="AB5" s="183"/>
      <c r="AC5" s="183"/>
      <c r="AD5" s="711" t="s">
        <v>74</v>
      </c>
      <c r="AE5" s="49" t="s">
        <v>70</v>
      </c>
      <c r="AF5" s="41">
        <v>71</v>
      </c>
      <c r="AG5" s="41">
        <v>50</v>
      </c>
      <c r="AH5" s="595">
        <v>4.5</v>
      </c>
      <c r="AI5" s="580"/>
      <c r="AJ5" s="580"/>
    </row>
    <row r="6" spans="1:54" ht="17">
      <c r="A6" s="698"/>
      <c r="B6" s="712"/>
      <c r="C6" s="69"/>
      <c r="D6" s="41"/>
      <c r="E6" s="41"/>
      <c r="F6" s="182"/>
      <c r="G6" s="182"/>
      <c r="H6" s="183"/>
      <c r="I6" s="712"/>
      <c r="J6" s="69" t="s">
        <v>29</v>
      </c>
      <c r="K6" s="41">
        <v>22</v>
      </c>
      <c r="L6" s="41">
        <v>15</v>
      </c>
      <c r="M6" s="182"/>
      <c r="N6" s="182"/>
      <c r="O6" s="183"/>
      <c r="P6" s="754"/>
      <c r="Q6" s="68"/>
      <c r="R6" s="67"/>
      <c r="S6" s="55"/>
      <c r="T6" s="579"/>
      <c r="U6" s="579"/>
      <c r="V6" s="580"/>
      <c r="W6" s="718"/>
      <c r="X6" s="69" t="s">
        <v>29</v>
      </c>
      <c r="Y6" s="41">
        <v>22</v>
      </c>
      <c r="Z6" s="41">
        <v>15</v>
      </c>
      <c r="AA6" s="377"/>
      <c r="AB6" s="377"/>
      <c r="AC6" s="183"/>
      <c r="AD6" s="712"/>
      <c r="AE6" s="69"/>
      <c r="AF6" s="41"/>
      <c r="AG6" s="41"/>
      <c r="AH6" s="579"/>
      <c r="AI6" s="579"/>
      <c r="AJ6" s="580"/>
    </row>
    <row r="7" spans="1:54" ht="17">
      <c r="A7" s="698"/>
      <c r="B7" s="713"/>
      <c r="C7" s="44"/>
      <c r="D7" s="41"/>
      <c r="E7" s="41"/>
      <c r="F7" s="182"/>
      <c r="G7" s="184"/>
      <c r="H7" s="183"/>
      <c r="I7" s="713"/>
      <c r="J7" s="69"/>
      <c r="K7" s="41"/>
      <c r="L7" s="41"/>
      <c r="M7" s="182"/>
      <c r="N7" s="184"/>
      <c r="O7" s="183"/>
      <c r="P7" s="755"/>
      <c r="Q7" s="47"/>
      <c r="R7" s="67"/>
      <c r="S7" s="55"/>
      <c r="T7" s="579"/>
      <c r="U7" s="581"/>
      <c r="V7" s="580"/>
      <c r="W7" s="719"/>
      <c r="X7" s="61"/>
      <c r="Y7" s="75"/>
      <c r="Z7" s="41"/>
      <c r="AA7" s="377"/>
      <c r="AB7" s="184"/>
      <c r="AC7" s="183"/>
      <c r="AD7" s="713"/>
      <c r="AE7" s="44"/>
      <c r="AF7" s="41"/>
      <c r="AG7" s="41"/>
      <c r="AH7" s="579"/>
      <c r="AI7" s="581"/>
      <c r="AJ7" s="580"/>
    </row>
    <row r="8" spans="1:54" ht="16.75" customHeight="1">
      <c r="A8" s="698" t="s">
        <v>8</v>
      </c>
      <c r="B8" s="697" t="str">
        <f>'12月菜單'!E18</f>
        <v>打拋豬肉</v>
      </c>
      <c r="C8" s="336" t="s">
        <v>363</v>
      </c>
      <c r="D8" s="610">
        <f t="shared" ref="D8:D9" si="0">E8/701*1000</f>
        <v>78.459343794579169</v>
      </c>
      <c r="E8" s="645">
        <v>55</v>
      </c>
      <c r="F8" s="182"/>
      <c r="G8" s="185">
        <f>D8/35</f>
        <v>2.2416955369879763</v>
      </c>
      <c r="H8" s="185"/>
      <c r="I8" s="697" t="str">
        <f>'12月菜單'!E19</f>
        <v>蜜汁雞</v>
      </c>
      <c r="J8" s="336" t="s">
        <v>347</v>
      </c>
      <c r="K8" s="610">
        <f t="shared" ref="K8:K9" si="1">L8/701*1000</f>
        <v>78.459343794579169</v>
      </c>
      <c r="L8" s="571">
        <v>55</v>
      </c>
      <c r="M8" s="182"/>
      <c r="N8" s="185">
        <f>K8/40*0.85</f>
        <v>1.6672610556348073</v>
      </c>
      <c r="O8" s="185"/>
      <c r="P8" s="697" t="s">
        <v>306</v>
      </c>
      <c r="Q8" s="575" t="s">
        <v>121</v>
      </c>
      <c r="R8" s="610">
        <f>S8/701*1000</f>
        <v>78.459343794579169</v>
      </c>
      <c r="S8" s="572">
        <v>55</v>
      </c>
      <c r="T8" s="579"/>
      <c r="U8" s="582">
        <f>R8/35</f>
        <v>2.2416955369879763</v>
      </c>
      <c r="V8" s="593"/>
      <c r="W8" s="760" t="str">
        <f>'12月菜單'!E21</f>
        <v>香酥雞翅*1</v>
      </c>
      <c r="X8" s="336" t="s">
        <v>426</v>
      </c>
      <c r="Y8" s="261">
        <v>85</v>
      </c>
      <c r="Z8" s="78" t="s">
        <v>458</v>
      </c>
      <c r="AA8" s="182"/>
      <c r="AB8" s="185">
        <f>Y8/40*0.85</f>
        <v>1.8062499999999999</v>
      </c>
      <c r="AC8" s="185"/>
      <c r="AD8" s="774" t="str">
        <f>'12月菜單'!E22</f>
        <v>紅燒雞丁</v>
      </c>
      <c r="AE8" s="51" t="s">
        <v>347</v>
      </c>
      <c r="AF8" s="610">
        <f t="shared" ref="AF8:AF10" si="2">AG8/701*1000</f>
        <v>79.885877318116968</v>
      </c>
      <c r="AG8" s="80">
        <v>56</v>
      </c>
      <c r="AH8" s="579"/>
      <c r="AI8" s="586">
        <f>AF8/40*0.6</f>
        <v>1.1982881597717545</v>
      </c>
      <c r="AJ8" s="586"/>
      <c r="AL8" s="291"/>
      <c r="AM8" s="263"/>
      <c r="AN8" s="263"/>
    </row>
    <row r="9" spans="1:54" ht="17">
      <c r="A9" s="693"/>
      <c r="B9" s="697"/>
      <c r="C9" s="336" t="s">
        <v>409</v>
      </c>
      <c r="D9" s="610">
        <f t="shared" si="0"/>
        <v>25.677603423680456</v>
      </c>
      <c r="E9" s="78">
        <v>18</v>
      </c>
      <c r="F9" s="182"/>
      <c r="G9" s="186"/>
      <c r="H9" s="207">
        <f>D9/100</f>
        <v>0.25677603423680456</v>
      </c>
      <c r="I9" s="697"/>
      <c r="J9" s="336" t="s">
        <v>422</v>
      </c>
      <c r="K9" s="610">
        <f t="shared" si="1"/>
        <v>31.383737517831669</v>
      </c>
      <c r="L9" s="571">
        <v>22</v>
      </c>
      <c r="M9" s="309">
        <f>K9/55</f>
        <v>0.57061340941512129</v>
      </c>
      <c r="N9" s="185"/>
      <c r="O9" s="207"/>
      <c r="P9" s="697"/>
      <c r="Q9" s="575" t="s">
        <v>126</v>
      </c>
      <c r="R9" s="610">
        <f t="shared" ref="R9:R10" si="3">S9/701*1000</f>
        <v>14.265335235378032</v>
      </c>
      <c r="S9" s="572">
        <v>10</v>
      </c>
      <c r="T9" s="582"/>
      <c r="U9" s="582"/>
      <c r="V9" s="593">
        <f t="shared" ref="V9:V10" si="4">R9/100</f>
        <v>0.14265335235378032</v>
      </c>
      <c r="W9" s="760"/>
      <c r="X9" s="336" t="s">
        <v>459</v>
      </c>
      <c r="Y9" s="261" t="s">
        <v>424</v>
      </c>
      <c r="Z9" s="78">
        <v>6</v>
      </c>
      <c r="AA9" s="215"/>
      <c r="AB9" s="186"/>
      <c r="AC9" s="207"/>
      <c r="AD9" s="774"/>
      <c r="AE9" s="36" t="s">
        <v>353</v>
      </c>
      <c r="AF9" s="610">
        <f t="shared" si="2"/>
        <v>11.412268188302425</v>
      </c>
      <c r="AG9" s="80">
        <v>8</v>
      </c>
      <c r="AH9" s="376"/>
      <c r="AI9" s="586"/>
      <c r="AJ9" s="593">
        <f t="shared" ref="AJ9" si="5">AF9/100</f>
        <v>0.11412268188302425</v>
      </c>
      <c r="AL9" s="263" t="s">
        <v>68</v>
      </c>
      <c r="AM9" s="263"/>
      <c r="AN9" s="263"/>
    </row>
    <row r="10" spans="1:54" ht="17">
      <c r="A10" s="693"/>
      <c r="B10" s="697"/>
      <c r="C10" s="336" t="s">
        <v>419</v>
      </c>
      <c r="D10" s="261">
        <f t="shared" ref="D10" si="6">E10/670*1000</f>
        <v>2.238805970149254</v>
      </c>
      <c r="E10" s="78">
        <v>1.5</v>
      </c>
      <c r="F10" s="182"/>
      <c r="G10" s="186"/>
      <c r="H10" s="207">
        <f>D10/100</f>
        <v>2.2388059701492539E-2</v>
      </c>
      <c r="I10" s="697"/>
      <c r="J10" s="336" t="s">
        <v>437</v>
      </c>
      <c r="K10" s="261"/>
      <c r="L10" s="571" t="s">
        <v>433</v>
      </c>
      <c r="M10" s="182"/>
      <c r="N10" s="185"/>
      <c r="O10" s="207"/>
      <c r="P10" s="697"/>
      <c r="Q10" s="575" t="s">
        <v>352</v>
      </c>
      <c r="R10" s="610">
        <f t="shared" si="3"/>
        <v>9.985734664764621</v>
      </c>
      <c r="S10" s="572">
        <v>7</v>
      </c>
      <c r="T10" s="579"/>
      <c r="U10" s="582"/>
      <c r="V10" s="593">
        <f t="shared" si="4"/>
        <v>9.9857346647646214E-2</v>
      </c>
      <c r="W10" s="760"/>
      <c r="X10" s="336" t="s">
        <v>460</v>
      </c>
      <c r="Y10" s="261" t="s">
        <v>424</v>
      </c>
      <c r="Z10" s="78">
        <v>6</v>
      </c>
      <c r="AA10" s="182"/>
      <c r="AB10" s="185"/>
      <c r="AC10" s="207"/>
      <c r="AD10" s="774"/>
      <c r="AE10" s="51" t="s">
        <v>464</v>
      </c>
      <c r="AF10" s="610">
        <f t="shared" si="2"/>
        <v>14.265335235378032</v>
      </c>
      <c r="AG10" s="572">
        <v>10</v>
      </c>
      <c r="AH10" s="579"/>
      <c r="AI10" s="586">
        <f>AF10/30</f>
        <v>0.47551117451260105</v>
      </c>
      <c r="AJ10" s="612"/>
      <c r="AL10" s="263"/>
      <c r="AM10" s="263"/>
      <c r="AN10" s="263"/>
    </row>
    <row r="11" spans="1:54" ht="17">
      <c r="A11" s="693"/>
      <c r="B11" s="697"/>
      <c r="C11" s="97"/>
      <c r="D11" s="283"/>
      <c r="E11" s="304"/>
      <c r="F11" s="182"/>
      <c r="G11" s="185"/>
      <c r="H11" s="207"/>
      <c r="I11" s="697"/>
      <c r="J11" s="557"/>
      <c r="K11" s="261"/>
      <c r="L11" s="571"/>
      <c r="M11" s="201"/>
      <c r="N11" s="201"/>
      <c r="O11" s="207"/>
      <c r="P11" s="697"/>
      <c r="Q11" s="575" t="s">
        <v>404</v>
      </c>
      <c r="R11" s="610">
        <f t="shared" ref="R11" si="7">S11/670*1000</f>
        <v>2.238805970149254</v>
      </c>
      <c r="S11" s="572">
        <v>1.5</v>
      </c>
      <c r="T11" s="579"/>
      <c r="U11" s="582"/>
      <c r="V11" s="593"/>
      <c r="W11" s="760"/>
      <c r="X11" s="336" t="s">
        <v>461</v>
      </c>
      <c r="Y11" s="78" t="s">
        <v>424</v>
      </c>
      <c r="Z11" s="78" t="s">
        <v>462</v>
      </c>
      <c r="AA11" s="201"/>
      <c r="AB11" s="201"/>
      <c r="AC11" s="201"/>
      <c r="AD11" s="774"/>
      <c r="AE11" s="51"/>
      <c r="AF11" s="177"/>
      <c r="AG11" s="80"/>
      <c r="AH11" s="579"/>
      <c r="AI11" s="586"/>
      <c r="AJ11" s="612"/>
      <c r="AL11" s="263"/>
      <c r="AM11" s="263"/>
      <c r="AN11" s="263"/>
    </row>
    <row r="12" spans="1:54" ht="16.75" customHeight="1">
      <c r="A12" s="693"/>
      <c r="B12" s="697"/>
      <c r="C12" s="375"/>
      <c r="D12" s="78"/>
      <c r="E12" s="304"/>
      <c r="F12" s="182"/>
      <c r="G12" s="186"/>
      <c r="H12" s="185"/>
      <c r="I12" s="697"/>
      <c r="J12" s="557"/>
      <c r="K12" s="78"/>
      <c r="L12" s="616"/>
      <c r="M12" s="182"/>
      <c r="N12" s="185"/>
      <c r="O12" s="207"/>
      <c r="P12" s="697"/>
      <c r="Q12" s="790" t="s">
        <v>514</v>
      </c>
      <c r="R12" s="610" t="s">
        <v>133</v>
      </c>
      <c r="S12" s="791" t="s">
        <v>243</v>
      </c>
      <c r="T12" s="579"/>
      <c r="U12" s="583"/>
      <c r="V12" s="593"/>
      <c r="W12" s="697"/>
      <c r="X12" s="380"/>
      <c r="Y12" s="175"/>
      <c r="Z12" s="102"/>
      <c r="AA12" s="182"/>
      <c r="AB12" s="186"/>
      <c r="AC12" s="185"/>
      <c r="AD12" s="774"/>
      <c r="AE12" s="558"/>
      <c r="AF12" s="177"/>
      <c r="AG12" s="80"/>
      <c r="AH12" s="621"/>
      <c r="AI12" s="621"/>
      <c r="AJ12" s="621"/>
    </row>
    <row r="13" spans="1:54" ht="17">
      <c r="A13" s="693"/>
      <c r="B13" s="697"/>
      <c r="C13" s="336"/>
      <c r="D13" s="78"/>
      <c r="E13" s="304"/>
      <c r="F13" s="182"/>
      <c r="G13" s="182"/>
      <c r="H13" s="185"/>
      <c r="I13" s="697"/>
      <c r="J13" s="12"/>
      <c r="K13" s="175"/>
      <c r="L13" s="617"/>
      <c r="M13" s="182"/>
      <c r="N13" s="186"/>
      <c r="O13" s="185"/>
      <c r="P13" s="697"/>
      <c r="Q13" s="575" t="s">
        <v>515</v>
      </c>
      <c r="R13" s="610" t="s">
        <v>133</v>
      </c>
      <c r="S13" s="791" t="s">
        <v>243</v>
      </c>
      <c r="T13" s="579"/>
      <c r="U13" s="579"/>
      <c r="V13" s="582"/>
      <c r="W13" s="697"/>
      <c r="X13" s="12"/>
      <c r="Y13" s="65"/>
      <c r="Z13" s="65"/>
      <c r="AA13" s="182"/>
      <c r="AB13" s="182"/>
      <c r="AC13" s="185"/>
      <c r="AD13" s="774"/>
      <c r="AE13" s="247"/>
      <c r="AF13" s="247"/>
      <c r="AG13" s="247"/>
      <c r="AH13" s="621"/>
      <c r="AI13" s="621"/>
      <c r="AJ13" s="621"/>
    </row>
    <row r="14" spans="1:54" ht="17">
      <c r="A14" s="693"/>
      <c r="B14" s="697"/>
      <c r="C14" s="111"/>
      <c r="D14" s="40"/>
      <c r="E14" s="304"/>
      <c r="F14" s="182"/>
      <c r="G14" s="187"/>
      <c r="H14" s="185"/>
      <c r="I14" s="697"/>
      <c r="J14" s="52"/>
      <c r="K14" s="246"/>
      <c r="L14" s="569"/>
      <c r="M14" s="182"/>
      <c r="N14" s="182"/>
      <c r="O14" s="185"/>
      <c r="P14" s="697"/>
      <c r="Q14" s="792"/>
      <c r="R14" s="610"/>
      <c r="S14" s="791"/>
      <c r="T14" s="579"/>
      <c r="U14" s="584"/>
      <c r="V14" s="582"/>
      <c r="W14" s="697"/>
      <c r="X14" s="12"/>
      <c r="Y14" s="65"/>
      <c r="Z14" s="65"/>
      <c r="AA14" s="182"/>
      <c r="AB14" s="187"/>
      <c r="AC14" s="185"/>
      <c r="AD14" s="774"/>
      <c r="AE14" s="247"/>
      <c r="AF14" s="247"/>
      <c r="AG14" s="247"/>
      <c r="AH14" s="621"/>
      <c r="AI14" s="621"/>
      <c r="AJ14" s="621"/>
    </row>
    <row r="15" spans="1:54" ht="17">
      <c r="A15" s="693"/>
      <c r="B15" s="697"/>
      <c r="C15" s="41"/>
      <c r="D15" s="40"/>
      <c r="E15" s="100"/>
      <c r="F15" s="182"/>
      <c r="G15" s="185"/>
      <c r="H15" s="188"/>
      <c r="I15" s="697"/>
      <c r="J15" s="52"/>
      <c r="K15" s="12"/>
      <c r="L15" s="567"/>
      <c r="M15" s="182"/>
      <c r="N15" s="185"/>
      <c r="O15" s="188"/>
      <c r="P15" s="697"/>
      <c r="Q15" s="659"/>
      <c r="R15" s="29"/>
      <c r="S15" s="567"/>
      <c r="T15" s="579"/>
      <c r="U15" s="582"/>
      <c r="V15" s="188"/>
      <c r="W15" s="697"/>
      <c r="X15" s="355"/>
      <c r="Y15" s="65"/>
      <c r="Z15" s="65"/>
      <c r="AA15" s="182"/>
      <c r="AB15" s="185"/>
      <c r="AC15" s="188"/>
      <c r="AD15" s="774"/>
      <c r="AE15" s="28"/>
      <c r="AF15" s="28"/>
      <c r="AG15" s="12"/>
      <c r="AH15" s="579"/>
      <c r="AI15" s="586"/>
      <c r="AJ15" s="586"/>
    </row>
    <row r="16" spans="1:54" ht="16.75" customHeight="1">
      <c r="A16" s="698" t="s">
        <v>9</v>
      </c>
      <c r="B16" s="697" t="str">
        <f>'12月菜單'!F18</f>
        <v>杏鮑菇炒黃瓜</v>
      </c>
      <c r="C16" s="363" t="s">
        <v>420</v>
      </c>
      <c r="D16" s="610">
        <f t="shared" ref="D16:D18" si="8">E16/701*1000</f>
        <v>59.914407988587726</v>
      </c>
      <c r="E16" s="93">
        <v>42</v>
      </c>
      <c r="F16" s="215"/>
      <c r="G16" s="185"/>
      <c r="H16" s="593">
        <f>D16/100</f>
        <v>0.59914407988587726</v>
      </c>
      <c r="I16" s="697" t="str">
        <f>'12月菜單'!F19</f>
        <v>肉燥拌銀芽</v>
      </c>
      <c r="J16" s="550" t="s">
        <v>197</v>
      </c>
      <c r="K16" s="610">
        <f t="shared" ref="K16:K18" si="9">L16/701*1000</f>
        <v>8.5592011412268185</v>
      </c>
      <c r="L16" s="610">
        <v>6</v>
      </c>
      <c r="M16" s="185"/>
      <c r="N16" s="185">
        <f>K16/35</f>
        <v>0.24454860403505196</v>
      </c>
      <c r="O16" s="207"/>
      <c r="P16" s="697" t="s">
        <v>161</v>
      </c>
      <c r="Q16" s="363" t="s">
        <v>516</v>
      </c>
      <c r="R16" s="610">
        <f t="shared" ref="R16:R19" si="10">S16/701*1000</f>
        <v>35.66333808844508</v>
      </c>
      <c r="S16" s="610">
        <v>25</v>
      </c>
      <c r="T16" s="189"/>
      <c r="U16" s="582"/>
      <c r="V16" s="593">
        <f t="shared" ref="V16:V19" si="11">R16/100</f>
        <v>0.35663338088445079</v>
      </c>
      <c r="W16" s="697" t="str">
        <f>'12月菜單'!F21</f>
        <v>麻婆豆腐</v>
      </c>
      <c r="X16" s="77" t="s">
        <v>360</v>
      </c>
      <c r="Y16" s="610">
        <f t="shared" ref="Y16:Y17" si="12">Z16/701*1000</f>
        <v>64.194008559201137</v>
      </c>
      <c r="Z16" s="261">
        <v>45</v>
      </c>
      <c r="AA16" s="189"/>
      <c r="AB16" s="185">
        <f>Y16/80</f>
        <v>0.80242510699001424</v>
      </c>
      <c r="AC16" s="207"/>
      <c r="AD16" s="736" t="str">
        <f>'12月菜單'!F22</f>
        <v>蔥爆肉絲高麗菜</v>
      </c>
      <c r="AE16" s="51" t="s">
        <v>388</v>
      </c>
      <c r="AF16" s="610">
        <f t="shared" ref="AF16:AF18" si="13">AG16/701*1000</f>
        <v>12.838801711840228</v>
      </c>
      <c r="AG16" s="571">
        <v>9</v>
      </c>
      <c r="AH16" s="596"/>
      <c r="AI16" s="586">
        <f>AF16/35</f>
        <v>0.36682290605257795</v>
      </c>
      <c r="AJ16" s="612"/>
    </row>
    <row r="17" spans="1:36" ht="17">
      <c r="A17" s="693"/>
      <c r="B17" s="697"/>
      <c r="C17" s="363" t="s">
        <v>349</v>
      </c>
      <c r="D17" s="610">
        <f t="shared" si="8"/>
        <v>12.838801711840228</v>
      </c>
      <c r="E17" s="93">
        <v>9</v>
      </c>
      <c r="F17" s="309"/>
      <c r="G17" s="185"/>
      <c r="H17" s="593">
        <f t="shared" ref="H17:H18" si="14">D17/100</f>
        <v>0.12838801711840228</v>
      </c>
      <c r="I17" s="697"/>
      <c r="J17" s="550" t="s">
        <v>352</v>
      </c>
      <c r="K17" s="610">
        <f t="shared" si="9"/>
        <v>39.942938659058484</v>
      </c>
      <c r="L17" s="610">
        <v>28</v>
      </c>
      <c r="M17" s="248"/>
      <c r="N17" s="185"/>
      <c r="O17" s="593">
        <f t="shared" ref="O17:O18" si="15">K17/100</f>
        <v>0.39942938659058486</v>
      </c>
      <c r="P17" s="697"/>
      <c r="Q17" s="363" t="s">
        <v>216</v>
      </c>
      <c r="R17" s="610">
        <f t="shared" si="10"/>
        <v>28.530670470756064</v>
      </c>
      <c r="S17" s="610">
        <v>20</v>
      </c>
      <c r="T17" s="189"/>
      <c r="U17" s="582"/>
      <c r="V17" s="593">
        <f t="shared" si="11"/>
        <v>0.28530670470756064</v>
      </c>
      <c r="W17" s="697"/>
      <c r="X17" s="77" t="s">
        <v>363</v>
      </c>
      <c r="Y17" s="610">
        <f t="shared" si="12"/>
        <v>4.2796005706134093</v>
      </c>
      <c r="Z17" s="261">
        <v>3</v>
      </c>
      <c r="AA17" s="189"/>
      <c r="AB17" s="582">
        <f>Y17/35</f>
        <v>0.12227430201752598</v>
      </c>
      <c r="AC17" s="207"/>
      <c r="AD17" s="737"/>
      <c r="AE17" s="51" t="s">
        <v>348</v>
      </c>
      <c r="AF17" s="610">
        <f t="shared" si="13"/>
        <v>57.061340941512128</v>
      </c>
      <c r="AG17" s="571">
        <v>40</v>
      </c>
      <c r="AH17" s="586"/>
      <c r="AI17" s="586"/>
      <c r="AJ17" s="612">
        <f t="shared" ref="AJ17:AJ18" si="16">AF17/100</f>
        <v>0.57061340941512129</v>
      </c>
    </row>
    <row r="18" spans="1:36" ht="16.75" customHeight="1">
      <c r="A18" s="693"/>
      <c r="B18" s="697"/>
      <c r="C18" s="363" t="s">
        <v>353</v>
      </c>
      <c r="D18" s="610">
        <f t="shared" si="8"/>
        <v>7.132667617689016</v>
      </c>
      <c r="E18" s="93">
        <v>5</v>
      </c>
      <c r="F18" s="189"/>
      <c r="G18" s="185"/>
      <c r="H18" s="593">
        <f t="shared" si="14"/>
        <v>7.1326676176890161E-2</v>
      </c>
      <c r="I18" s="697"/>
      <c r="J18" s="550" t="s">
        <v>500</v>
      </c>
      <c r="K18" s="610">
        <f t="shared" si="9"/>
        <v>4.2796005706134093</v>
      </c>
      <c r="L18" s="610">
        <v>3</v>
      </c>
      <c r="M18" s="189"/>
      <c r="N18" s="189"/>
      <c r="O18" s="593">
        <f t="shared" si="15"/>
        <v>4.2796005706134094E-2</v>
      </c>
      <c r="P18" s="697"/>
      <c r="Q18" s="94" t="s">
        <v>120</v>
      </c>
      <c r="R18" s="610">
        <f t="shared" si="10"/>
        <v>7.132667617689016</v>
      </c>
      <c r="S18" s="610">
        <v>5</v>
      </c>
      <c r="T18" s="189"/>
      <c r="U18" s="189"/>
      <c r="V18" s="593">
        <f t="shared" si="11"/>
        <v>7.1326676176890161E-2</v>
      </c>
      <c r="W18" s="697"/>
      <c r="X18" s="77"/>
      <c r="Y18" s="261"/>
      <c r="Z18" s="261"/>
      <c r="AA18" s="189"/>
      <c r="AB18" s="189"/>
      <c r="AC18" s="207"/>
      <c r="AD18" s="737"/>
      <c r="AE18" s="51" t="s">
        <v>353</v>
      </c>
      <c r="AF18" s="610">
        <f t="shared" si="13"/>
        <v>7.132667617689016</v>
      </c>
      <c r="AG18" s="571">
        <v>5</v>
      </c>
      <c r="AH18" s="579"/>
      <c r="AI18" s="579"/>
      <c r="AJ18" s="612">
        <f t="shared" si="16"/>
        <v>7.1326676176890161E-2</v>
      </c>
    </row>
    <row r="19" spans="1:36" ht="17">
      <c r="A19" s="693"/>
      <c r="B19" s="697"/>
      <c r="C19" s="94"/>
      <c r="D19" s="283"/>
      <c r="E19" s="353"/>
      <c r="F19" s="189"/>
      <c r="G19" s="190"/>
      <c r="H19" s="207"/>
      <c r="I19" s="697"/>
      <c r="J19" s="566"/>
      <c r="K19" s="177"/>
      <c r="L19" s="569"/>
      <c r="M19" s="189"/>
      <c r="N19" s="185"/>
      <c r="O19" s="207"/>
      <c r="P19" s="697"/>
      <c r="Q19" s="94" t="s">
        <v>517</v>
      </c>
      <c r="R19" s="610">
        <f t="shared" si="10"/>
        <v>4.2796005706134093</v>
      </c>
      <c r="S19" s="793">
        <v>3</v>
      </c>
      <c r="T19" s="189"/>
      <c r="U19" s="190"/>
      <c r="V19" s="593">
        <f t="shared" si="11"/>
        <v>4.2796005706134094E-2</v>
      </c>
      <c r="W19" s="697"/>
      <c r="X19" s="52"/>
      <c r="Y19" s="261"/>
      <c r="Z19" s="12"/>
      <c r="AA19" s="189"/>
      <c r="AB19" s="190"/>
      <c r="AC19" s="207"/>
      <c r="AD19" s="737"/>
      <c r="AE19" s="51" t="s">
        <v>355</v>
      </c>
      <c r="AF19" s="177" t="s">
        <v>133</v>
      </c>
      <c r="AG19" s="78">
        <v>0.6</v>
      </c>
      <c r="AH19" s="579"/>
      <c r="AI19" s="613"/>
      <c r="AJ19" s="612"/>
    </row>
    <row r="20" spans="1:36" ht="17">
      <c r="A20" s="693"/>
      <c r="B20" s="697"/>
      <c r="C20" s="12"/>
      <c r="D20" s="327"/>
      <c r="E20" s="53"/>
      <c r="F20" s="182"/>
      <c r="G20" s="183"/>
      <c r="H20" s="207"/>
      <c r="I20" s="697"/>
      <c r="J20" s="361"/>
      <c r="K20" s="177"/>
      <c r="L20" s="569"/>
      <c r="M20" s="182"/>
      <c r="N20" s="183"/>
      <c r="O20" s="207"/>
      <c r="P20" s="697"/>
      <c r="Q20" s="563"/>
      <c r="R20" s="610"/>
      <c r="S20" s="567"/>
      <c r="T20" s="579"/>
      <c r="U20" s="580"/>
      <c r="V20" s="593"/>
      <c r="W20" s="697"/>
      <c r="X20" s="12"/>
      <c r="Y20" s="261"/>
      <c r="Z20" s="12"/>
      <c r="AA20" s="182"/>
      <c r="AB20" s="185"/>
      <c r="AC20" s="207"/>
      <c r="AD20" s="737"/>
      <c r="AE20" s="12"/>
      <c r="AF20" s="177"/>
      <c r="AG20" s="12"/>
      <c r="AH20" s="579"/>
      <c r="AI20" s="580"/>
      <c r="AJ20" s="612"/>
    </row>
    <row r="21" spans="1:36" ht="17">
      <c r="A21" s="693"/>
      <c r="B21" s="697"/>
      <c r="C21" s="12"/>
      <c r="D21" s="12"/>
      <c r="E21" s="53"/>
      <c r="F21" s="191"/>
      <c r="G21" s="182"/>
      <c r="H21" s="207"/>
      <c r="I21" s="697"/>
      <c r="J21" s="566"/>
      <c r="K21" s="12"/>
      <c r="L21" s="65"/>
      <c r="M21" s="191"/>
      <c r="N21" s="182"/>
      <c r="O21" s="207"/>
      <c r="P21" s="697"/>
      <c r="Q21" s="563"/>
      <c r="R21" s="563"/>
      <c r="S21" s="567"/>
      <c r="T21" s="585"/>
      <c r="U21" s="579"/>
      <c r="V21" s="593"/>
      <c r="W21" s="697"/>
      <c r="X21" s="389"/>
      <c r="Y21" s="12"/>
      <c r="Z21" s="389"/>
      <c r="AA21" s="191"/>
      <c r="AB21" s="182"/>
      <c r="AC21" s="207"/>
      <c r="AD21" s="738"/>
      <c r="AE21" s="28"/>
      <c r="AF21" s="28"/>
      <c r="AG21" s="12"/>
      <c r="AH21" s="585"/>
      <c r="AI21" s="579"/>
      <c r="AJ21" s="612"/>
    </row>
    <row r="22" spans="1:36" ht="16.75" customHeight="1">
      <c r="A22" s="698" t="s">
        <v>32</v>
      </c>
      <c r="B22" s="697" t="s">
        <v>27</v>
      </c>
      <c r="C22" s="70" t="s">
        <v>488</v>
      </c>
      <c r="D22" s="610">
        <f t="shared" ref="D22" si="17">E22/701*1000</f>
        <v>71.32667617689016</v>
      </c>
      <c r="E22" s="304">
        <v>50</v>
      </c>
      <c r="F22" s="183"/>
      <c r="G22" s="183"/>
      <c r="H22" s="207">
        <f t="shared" ref="H22" si="18">D22/100</f>
        <v>0.71326676176890158</v>
      </c>
      <c r="I22" s="697" t="s">
        <v>27</v>
      </c>
      <c r="J22" s="642" t="s">
        <v>484</v>
      </c>
      <c r="K22" s="610">
        <f t="shared" ref="K22" si="19">L22/701*1000</f>
        <v>77.03281027104137</v>
      </c>
      <c r="L22" s="644">
        <v>54</v>
      </c>
      <c r="M22" s="183"/>
      <c r="N22" s="183"/>
      <c r="O22" s="207">
        <f t="shared" ref="O22" si="20">K22/100</f>
        <v>0.77032810271041374</v>
      </c>
      <c r="P22" s="697" t="s">
        <v>132</v>
      </c>
      <c r="Q22" s="70" t="s">
        <v>210</v>
      </c>
      <c r="R22" s="610">
        <f>S22/701*1000</f>
        <v>64.194008559201137</v>
      </c>
      <c r="S22" s="791">
        <v>45</v>
      </c>
      <c r="T22" s="580"/>
      <c r="U22" s="580"/>
      <c r="V22" s="593">
        <f t="shared" ref="V22:V25" si="21">R22/100</f>
        <v>0.64194008559201132</v>
      </c>
      <c r="W22" s="697" t="s">
        <v>27</v>
      </c>
      <c r="X22" s="70" t="s">
        <v>485</v>
      </c>
      <c r="Y22" s="610">
        <f t="shared" ref="Y22:Y23" si="22">Z22/701*1000</f>
        <v>71.32667617689016</v>
      </c>
      <c r="Z22" s="80">
        <v>50</v>
      </c>
      <c r="AA22" s="183"/>
      <c r="AB22" s="183"/>
      <c r="AC22" s="207">
        <f t="shared" ref="AC22:AC23" si="23">Y22/100</f>
        <v>0.71326676176890158</v>
      </c>
      <c r="AD22" s="697" t="s">
        <v>27</v>
      </c>
      <c r="AE22" s="641" t="s">
        <v>31</v>
      </c>
      <c r="AF22" s="610">
        <f t="shared" ref="AF22" si="24">AG22/701*1000</f>
        <v>71.32667617689016</v>
      </c>
      <c r="AG22" s="9">
        <v>50</v>
      </c>
      <c r="AH22" s="580"/>
      <c r="AI22" s="580"/>
      <c r="AJ22" s="612">
        <f t="shared" ref="AJ22" si="25">AF22/100</f>
        <v>0.71326676176890158</v>
      </c>
    </row>
    <row r="23" spans="1:36" ht="17">
      <c r="A23" s="693"/>
      <c r="B23" s="697"/>
      <c r="C23" s="115"/>
      <c r="D23" s="261"/>
      <c r="E23" s="304"/>
      <c r="F23" s="183"/>
      <c r="G23" s="183"/>
      <c r="H23" s="207"/>
      <c r="I23" s="697"/>
      <c r="J23" s="72" t="s">
        <v>218</v>
      </c>
      <c r="K23" s="389" t="s">
        <v>153</v>
      </c>
      <c r="L23" s="59">
        <v>0.6</v>
      </c>
      <c r="M23" s="183"/>
      <c r="N23" s="183"/>
      <c r="O23" s="207"/>
      <c r="P23" s="697"/>
      <c r="Q23" s="115" t="s">
        <v>120</v>
      </c>
      <c r="R23" s="610">
        <f>S23/701*1000</f>
        <v>2.8530670470756063</v>
      </c>
      <c r="S23" s="791">
        <v>2</v>
      </c>
      <c r="T23" s="580"/>
      <c r="U23" s="580"/>
      <c r="V23" s="593">
        <f t="shared" si="21"/>
        <v>2.8530670470756064E-2</v>
      </c>
      <c r="W23" s="697"/>
      <c r="X23" s="115" t="s">
        <v>354</v>
      </c>
      <c r="Y23" s="610">
        <f t="shared" si="22"/>
        <v>0.85592011412268187</v>
      </c>
      <c r="Z23" s="390">
        <v>0.6</v>
      </c>
      <c r="AA23" s="183"/>
      <c r="AB23" s="183"/>
      <c r="AC23" s="593">
        <f t="shared" si="23"/>
        <v>8.5592011412268191E-3</v>
      </c>
      <c r="AD23" s="697"/>
      <c r="AE23" s="18"/>
      <c r="AF23" s="44"/>
      <c r="AG23" s="31"/>
      <c r="AH23" s="580"/>
      <c r="AI23" s="580"/>
      <c r="AJ23" s="612"/>
    </row>
    <row r="24" spans="1:36" ht="16.75" customHeight="1">
      <c r="A24" s="693"/>
      <c r="B24" s="697"/>
      <c r="C24" s="384"/>
      <c r="D24" s="261"/>
      <c r="E24" s="396"/>
      <c r="F24" s="192"/>
      <c r="G24" s="193"/>
      <c r="H24" s="191"/>
      <c r="I24" s="697"/>
      <c r="J24" s="337"/>
      <c r="K24" s="356"/>
      <c r="L24" s="357"/>
      <c r="M24" s="192"/>
      <c r="N24" s="193"/>
      <c r="O24" s="191"/>
      <c r="P24" s="697"/>
      <c r="Q24" s="566" t="s">
        <v>129</v>
      </c>
      <c r="R24" s="610">
        <f>S24/701*1000</f>
        <v>4.2796005706134093</v>
      </c>
      <c r="S24" s="791">
        <v>3</v>
      </c>
      <c r="T24" s="582"/>
      <c r="U24" s="193"/>
      <c r="V24" s="593">
        <f t="shared" si="21"/>
        <v>4.2796005706134094E-2</v>
      </c>
      <c r="W24" s="707"/>
      <c r="X24" s="52"/>
      <c r="Y24" s="261"/>
      <c r="Z24" s="389"/>
      <c r="AA24" s="235"/>
      <c r="AB24" s="193"/>
      <c r="AC24" s="207"/>
      <c r="AD24" s="697"/>
      <c r="AE24" s="258"/>
      <c r="AF24" s="9"/>
      <c r="AG24" s="44"/>
      <c r="AH24" s="586"/>
      <c r="AI24" s="585"/>
      <c r="AJ24" s="585"/>
    </row>
    <row r="25" spans="1:36" ht="16.75" customHeight="1">
      <c r="A25" s="692" t="s">
        <v>10</v>
      </c>
      <c r="B25" s="707" t="str">
        <f>'12月菜單'!H18</f>
        <v>豆薯蛋花湯</v>
      </c>
      <c r="C25" s="50" t="s">
        <v>365</v>
      </c>
      <c r="D25" s="610">
        <f t="shared" ref="D25:D26" si="26">E25/701*1000</f>
        <v>14.265335235378032</v>
      </c>
      <c r="E25" s="96">
        <v>10</v>
      </c>
      <c r="F25" s="371"/>
      <c r="G25" s="582">
        <f>D25/35</f>
        <v>0.40758100672508663</v>
      </c>
      <c r="H25" s="207"/>
      <c r="I25" s="707" t="str">
        <f>'12月菜單'!H19</f>
        <v>味噌湯</v>
      </c>
      <c r="J25" s="575" t="s">
        <v>423</v>
      </c>
      <c r="K25" s="610">
        <v>15</v>
      </c>
      <c r="L25" s="570" t="s">
        <v>433</v>
      </c>
      <c r="M25" s="236"/>
      <c r="N25" s="185"/>
      <c r="O25" s="207">
        <f t="shared" ref="O25:O26" si="27">K25/100</f>
        <v>0.15</v>
      </c>
      <c r="P25" s="697" t="s">
        <v>505</v>
      </c>
      <c r="Q25" s="50" t="s">
        <v>518</v>
      </c>
      <c r="R25" s="610">
        <f t="shared" ref="R25:R28" si="28">S25/701*1000</f>
        <v>25.677603423680456</v>
      </c>
      <c r="S25" s="571">
        <v>18</v>
      </c>
      <c r="T25" s="585"/>
      <c r="U25" s="582"/>
      <c r="V25" s="593">
        <f t="shared" si="21"/>
        <v>0.25677603423680456</v>
      </c>
      <c r="W25" s="707" t="str">
        <f>'12月菜單'!H21</f>
        <v>紫菜針菇湯</v>
      </c>
      <c r="X25" s="422" t="s">
        <v>427</v>
      </c>
      <c r="Y25" s="261"/>
      <c r="Z25" s="261" t="s">
        <v>463</v>
      </c>
      <c r="AA25" s="238"/>
      <c r="AB25" s="185">
        <f>Y25/80</f>
        <v>0</v>
      </c>
      <c r="AC25" s="207"/>
      <c r="AD25" s="697" t="str">
        <f>'12月菜單'!H22</f>
        <v>冬瓜玉米湯</v>
      </c>
      <c r="AE25" s="359" t="s">
        <v>364</v>
      </c>
      <c r="AF25" s="610">
        <f t="shared" ref="AF25:AF27" si="29">AG25/701*1000</f>
        <v>14.265335235378032</v>
      </c>
      <c r="AG25" s="78">
        <v>10</v>
      </c>
      <c r="AH25" s="561">
        <f>AF25/85</f>
        <v>0.16782747335738862</v>
      </c>
      <c r="AI25" s="587"/>
      <c r="AJ25" s="612"/>
    </row>
    <row r="26" spans="1:36" ht="17">
      <c r="A26" s="692"/>
      <c r="B26" s="707"/>
      <c r="C26" s="50" t="s">
        <v>421</v>
      </c>
      <c r="D26" s="610">
        <f t="shared" si="26"/>
        <v>17.118402282453637</v>
      </c>
      <c r="E26" s="78">
        <v>12</v>
      </c>
      <c r="F26" s="371">
        <f>D26/210</f>
        <v>8.1516201345017317E-2</v>
      </c>
      <c r="G26" s="185"/>
      <c r="H26" s="207"/>
      <c r="I26" s="707"/>
      <c r="J26" s="575" t="s">
        <v>358</v>
      </c>
      <c r="K26" s="610">
        <f t="shared" ref="K26" si="30">L26/701*1000</f>
        <v>11.412268188302425</v>
      </c>
      <c r="L26" s="574">
        <v>8</v>
      </c>
      <c r="M26" s="248"/>
      <c r="N26" s="185"/>
      <c r="O26" s="593">
        <f t="shared" si="27"/>
        <v>0.11412268188302425</v>
      </c>
      <c r="P26" s="697"/>
      <c r="Q26" s="50" t="s">
        <v>127</v>
      </c>
      <c r="R26" s="610">
        <f t="shared" si="28"/>
        <v>8.5592011412268185</v>
      </c>
      <c r="S26" s="571">
        <v>6</v>
      </c>
      <c r="T26" s="215"/>
      <c r="U26" s="582">
        <f>R26/35</f>
        <v>0.24454860403505196</v>
      </c>
      <c r="V26" s="593"/>
      <c r="W26" s="707"/>
      <c r="X26" s="95" t="s">
        <v>371</v>
      </c>
      <c r="Y26" s="610">
        <f t="shared" ref="Y26" si="31">Z26/701*1000</f>
        <v>5.7061340941512126</v>
      </c>
      <c r="Z26" s="261">
        <v>4</v>
      </c>
      <c r="AA26" s="238"/>
      <c r="AB26" s="185"/>
      <c r="AC26" s="207">
        <v>0.1</v>
      </c>
      <c r="AD26" s="697"/>
      <c r="AE26" s="97" t="s">
        <v>428</v>
      </c>
      <c r="AF26" s="610">
        <f t="shared" si="29"/>
        <v>28.530670470756064</v>
      </c>
      <c r="AG26" s="78">
        <v>20</v>
      </c>
      <c r="AH26" s="561"/>
      <c r="AI26" s="586"/>
      <c r="AJ26" s="612">
        <f t="shared" ref="AJ26:AJ28" si="32">AF26/100</f>
        <v>0.28530670470756064</v>
      </c>
    </row>
    <row r="27" spans="1:36" ht="17">
      <c r="A27" s="692"/>
      <c r="B27" s="707"/>
      <c r="C27" s="51"/>
      <c r="D27" s="261"/>
      <c r="E27" s="78"/>
      <c r="F27" s="248"/>
      <c r="G27" s="185"/>
      <c r="H27" s="207"/>
      <c r="I27" s="707"/>
      <c r="J27" s="575" t="s">
        <v>406</v>
      </c>
      <c r="K27" s="610" t="s">
        <v>424</v>
      </c>
      <c r="L27" s="574" t="s">
        <v>425</v>
      </c>
      <c r="M27" s="248"/>
      <c r="N27" s="185"/>
      <c r="O27" s="207"/>
      <c r="P27" s="697"/>
      <c r="Q27" s="50" t="s">
        <v>413</v>
      </c>
      <c r="R27" s="610">
        <f t="shared" si="28"/>
        <v>2.8530670470756063</v>
      </c>
      <c r="S27" s="572">
        <v>2</v>
      </c>
      <c r="T27" s="586">
        <f>R27/20</f>
        <v>0.14265335235378032</v>
      </c>
      <c r="U27" s="582"/>
      <c r="V27" s="593"/>
      <c r="W27" s="707"/>
      <c r="X27" s="77"/>
      <c r="Y27" s="261"/>
      <c r="Z27" s="261"/>
      <c r="AA27" s="238"/>
      <c r="AB27" s="185"/>
      <c r="AC27" s="207"/>
      <c r="AD27" s="697"/>
      <c r="AE27" s="336" t="s">
        <v>429</v>
      </c>
      <c r="AF27" s="610">
        <f t="shared" si="29"/>
        <v>8.5592011412268185</v>
      </c>
      <c r="AG27" s="78">
        <v>6</v>
      </c>
      <c r="AH27" s="561"/>
      <c r="AI27" s="586"/>
      <c r="AJ27" s="612"/>
    </row>
    <row r="28" spans="1:36" ht="17">
      <c r="A28" s="692"/>
      <c r="B28" s="707"/>
      <c r="C28" s="51"/>
      <c r="D28" s="261"/>
      <c r="E28" s="78"/>
      <c r="F28" s="238"/>
      <c r="G28" s="195"/>
      <c r="H28" s="207"/>
      <c r="I28" s="707"/>
      <c r="J28" s="375"/>
      <c r="K28" s="261"/>
      <c r="L28" s="85"/>
      <c r="M28" s="238"/>
      <c r="N28" s="185"/>
      <c r="O28" s="207"/>
      <c r="P28" s="697"/>
      <c r="Q28" s="51" t="s">
        <v>506</v>
      </c>
      <c r="R28" s="610">
        <f t="shared" si="28"/>
        <v>8.5592011412268185</v>
      </c>
      <c r="S28" s="572">
        <v>6</v>
      </c>
      <c r="T28" s="582"/>
      <c r="U28" s="193"/>
      <c r="V28" s="593"/>
      <c r="W28" s="707"/>
      <c r="X28" s="52"/>
      <c r="Y28" s="261"/>
      <c r="Z28" s="261"/>
      <c r="AA28" s="238"/>
      <c r="AB28" s="195"/>
      <c r="AC28" s="207"/>
      <c r="AD28" s="760"/>
      <c r="AE28" s="72"/>
      <c r="AF28" s="283"/>
      <c r="AG28" s="12"/>
      <c r="AH28" s="561"/>
      <c r="AI28" s="620"/>
      <c r="AJ28" s="612">
        <f t="shared" si="32"/>
        <v>0</v>
      </c>
    </row>
    <row r="29" spans="1:36" ht="17">
      <c r="A29" s="692"/>
      <c r="B29" s="707"/>
      <c r="C29" s="51"/>
      <c r="D29" s="261"/>
      <c r="E29" s="393"/>
      <c r="F29" s="238"/>
      <c r="G29" s="185"/>
      <c r="H29" s="207"/>
      <c r="I29" s="707"/>
      <c r="J29" s="97"/>
      <c r="K29" s="261"/>
      <c r="L29" s="85"/>
      <c r="M29" s="238"/>
      <c r="N29" s="182"/>
      <c r="O29" s="207"/>
      <c r="P29" s="697"/>
      <c r="Q29" s="566" t="s">
        <v>43</v>
      </c>
      <c r="R29" s="563"/>
      <c r="S29" s="659">
        <v>0.4</v>
      </c>
      <c r="T29" s="582"/>
      <c r="U29" s="585"/>
      <c r="V29" s="593"/>
      <c r="W29" s="707"/>
      <c r="X29" s="607" t="s">
        <v>43</v>
      </c>
      <c r="Y29" s="608"/>
      <c r="Z29" s="609">
        <v>0.5</v>
      </c>
      <c r="AA29" s="238"/>
      <c r="AB29" s="182"/>
      <c r="AC29" s="207"/>
      <c r="AD29" s="697"/>
      <c r="AE29" s="258" t="s">
        <v>43</v>
      </c>
      <c r="AF29" s="259"/>
      <c r="AG29" s="260">
        <v>0.8</v>
      </c>
      <c r="AH29" s="586"/>
      <c r="AI29" s="586"/>
      <c r="AJ29" s="612"/>
    </row>
    <row r="30" spans="1:36" ht="17">
      <c r="A30" s="692" t="s">
        <v>2</v>
      </c>
      <c r="B30" s="773"/>
      <c r="C30" s="271" t="s">
        <v>43</v>
      </c>
      <c r="D30" s="272"/>
      <c r="E30" s="273">
        <v>0.8</v>
      </c>
      <c r="F30" s="238"/>
      <c r="G30" s="185"/>
      <c r="H30" s="196"/>
      <c r="I30" s="65" t="s">
        <v>2</v>
      </c>
      <c r="J30" s="271" t="s">
        <v>43</v>
      </c>
      <c r="K30" s="272"/>
      <c r="L30" s="273">
        <v>0.6</v>
      </c>
      <c r="M30" s="185"/>
      <c r="N30" s="196"/>
      <c r="O30" s="196"/>
      <c r="P30" s="659" t="s">
        <v>73</v>
      </c>
      <c r="Q30" s="563" t="s">
        <v>519</v>
      </c>
      <c r="R30" s="563"/>
      <c r="S30" s="659" t="s">
        <v>512</v>
      </c>
      <c r="T30" s="185"/>
      <c r="U30" s="196"/>
      <c r="V30" s="196"/>
      <c r="W30" s="65" t="s">
        <v>2</v>
      </c>
      <c r="X30" s="306" t="str">
        <f>'12月菜單'!I21</f>
        <v>鮮奶</v>
      </c>
      <c r="Y30" s="305"/>
      <c r="Z30" s="354" t="s">
        <v>512</v>
      </c>
      <c r="AA30" s="185"/>
      <c r="AB30" s="196"/>
      <c r="AC30" s="196"/>
      <c r="AD30" s="65" t="s">
        <v>2</v>
      </c>
      <c r="AE30" s="605"/>
      <c r="AF30" s="605"/>
      <c r="AG30" s="605"/>
      <c r="AH30" s="586"/>
      <c r="AI30" s="588"/>
      <c r="AJ30" s="588"/>
    </row>
    <row r="31" spans="1:36" ht="17">
      <c r="A31" s="692" t="s">
        <v>11</v>
      </c>
      <c r="B31" s="693"/>
      <c r="C31" s="271"/>
      <c r="D31" s="272"/>
      <c r="E31" s="273"/>
      <c r="F31" s="197"/>
      <c r="G31" s="197"/>
      <c r="H31" s="208"/>
      <c r="I31" s="65" t="s">
        <v>11</v>
      </c>
      <c r="J31" s="58"/>
      <c r="K31" s="12"/>
      <c r="L31" s="58"/>
      <c r="M31" s="197"/>
      <c r="N31" s="197"/>
      <c r="O31" s="208"/>
      <c r="P31" s="65" t="s">
        <v>11</v>
      </c>
      <c r="Q31" s="114"/>
      <c r="R31" s="12"/>
      <c r="S31" s="114"/>
      <c r="T31" s="197"/>
      <c r="U31" s="197"/>
      <c r="V31" s="208"/>
      <c r="W31" s="65" t="s">
        <v>24</v>
      </c>
      <c r="X31" s="12"/>
      <c r="Y31" s="12"/>
      <c r="Z31" s="65"/>
      <c r="AA31" s="197"/>
      <c r="AB31" s="197"/>
      <c r="AC31" s="208"/>
      <c r="AD31" s="65" t="s">
        <v>11</v>
      </c>
      <c r="AE31" s="65"/>
      <c r="AF31" s="12"/>
      <c r="AG31" s="65"/>
      <c r="AH31" s="589"/>
      <c r="AI31" s="589"/>
      <c r="AJ31" s="594"/>
    </row>
    <row r="32" spans="1:36" ht="16.75" customHeight="1">
      <c r="A32" s="694" t="s">
        <v>12</v>
      </c>
      <c r="B32" s="679" t="s">
        <v>13</v>
      </c>
      <c r="C32" s="679"/>
      <c r="D32" s="13">
        <v>3</v>
      </c>
      <c r="E32" s="24">
        <f>D32*45</f>
        <v>135</v>
      </c>
      <c r="F32" s="197"/>
      <c r="G32" s="197"/>
      <c r="H32" s="197"/>
      <c r="I32" s="679" t="s">
        <v>13</v>
      </c>
      <c r="J32" s="679"/>
      <c r="K32" s="13">
        <v>3</v>
      </c>
      <c r="L32" s="24">
        <f>K32*45</f>
        <v>135</v>
      </c>
      <c r="M32" s="197"/>
      <c r="N32" s="197"/>
      <c r="O32" s="197"/>
      <c r="P32" s="679" t="s">
        <v>13</v>
      </c>
      <c r="Q32" s="679"/>
      <c r="R32" s="13">
        <v>2.5</v>
      </c>
      <c r="S32" s="24">
        <f>R32*45</f>
        <v>112.5</v>
      </c>
      <c r="T32" s="197"/>
      <c r="U32" s="197"/>
      <c r="V32" s="197"/>
      <c r="W32" s="679" t="s">
        <v>13</v>
      </c>
      <c r="X32" s="679"/>
      <c r="Y32" s="13">
        <v>3</v>
      </c>
      <c r="Z32" s="24">
        <f>Y32*45</f>
        <v>135</v>
      </c>
      <c r="AA32" s="197"/>
      <c r="AB32" s="197"/>
      <c r="AC32" s="197"/>
      <c r="AD32" s="679" t="s">
        <v>13</v>
      </c>
      <c r="AE32" s="679"/>
      <c r="AF32" s="13">
        <v>3</v>
      </c>
      <c r="AG32" s="24">
        <f>AF32*45</f>
        <v>135</v>
      </c>
      <c r="AH32" s="589"/>
      <c r="AI32" s="589"/>
      <c r="AJ32" s="589"/>
    </row>
    <row r="33" spans="1:36" ht="16.75" customHeight="1">
      <c r="A33" s="695"/>
      <c r="B33" s="394" t="s">
        <v>220</v>
      </c>
      <c r="C33" s="394"/>
      <c r="D33" s="205">
        <f>SUM(F5:F29)</f>
        <v>4.5815162013450177</v>
      </c>
      <c r="E33" s="25">
        <f>D33*70</f>
        <v>320.70613409415125</v>
      </c>
      <c r="F33" s="198"/>
      <c r="G33" s="198"/>
      <c r="H33" s="198"/>
      <c r="I33" s="394" t="s">
        <v>220</v>
      </c>
      <c r="J33" s="394"/>
      <c r="K33" s="205">
        <f>SUM(M5:M29)</f>
        <v>5.0706134094151212</v>
      </c>
      <c r="L33" s="25">
        <f>K33*70</f>
        <v>354.94293865905848</v>
      </c>
      <c r="M33" s="198"/>
      <c r="N33" s="198"/>
      <c r="O33" s="198"/>
      <c r="P33" s="394" t="s">
        <v>220</v>
      </c>
      <c r="Q33" s="394"/>
      <c r="R33" s="205">
        <f>SUM(T5:T29)</f>
        <v>4.6426533523537801</v>
      </c>
      <c r="S33" s="25">
        <f>R33*70</f>
        <v>324.98573466476461</v>
      </c>
      <c r="T33" s="198"/>
      <c r="U33" s="198"/>
      <c r="V33" s="198"/>
      <c r="W33" s="394" t="s">
        <v>220</v>
      </c>
      <c r="X33" s="394"/>
      <c r="Y33" s="205">
        <f>SUM(AA5:AA29)</f>
        <v>4.5</v>
      </c>
      <c r="Z33" s="25">
        <f>Y33*70</f>
        <v>315</v>
      </c>
      <c r="AA33" s="198"/>
      <c r="AB33" s="198"/>
      <c r="AC33" s="198"/>
      <c r="AD33" s="394" t="s">
        <v>220</v>
      </c>
      <c r="AE33" s="394"/>
      <c r="AF33" s="205">
        <f>SUM(AH5:AH29)</f>
        <v>4.6678274733573888</v>
      </c>
      <c r="AG33" s="25">
        <f>AF33*70</f>
        <v>326.74792313501723</v>
      </c>
      <c r="AH33" s="590"/>
      <c r="AI33" s="590"/>
      <c r="AJ33" s="590"/>
    </row>
    <row r="34" spans="1:36" ht="17">
      <c r="A34" s="695"/>
      <c r="B34" s="394" t="s">
        <v>221</v>
      </c>
      <c r="C34" s="394"/>
      <c r="D34" s="205">
        <f>SUM(G5:G31)</f>
        <v>2.649276543713063</v>
      </c>
      <c r="E34" s="25">
        <f>D34*75</f>
        <v>198.69574077847972</v>
      </c>
      <c r="F34" s="199"/>
      <c r="G34" s="199"/>
      <c r="H34" s="199"/>
      <c r="I34" s="394" t="s">
        <v>221</v>
      </c>
      <c r="J34" s="394"/>
      <c r="K34" s="205">
        <f>SUM(N5:N31)</f>
        <v>1.9118096596698593</v>
      </c>
      <c r="L34" s="25">
        <f>K34*75</f>
        <v>143.38572447523944</v>
      </c>
      <c r="M34" s="199"/>
      <c r="N34" s="199"/>
      <c r="O34" s="199"/>
      <c r="P34" s="394" t="s">
        <v>221</v>
      </c>
      <c r="Q34" s="394"/>
      <c r="R34" s="205">
        <f>SUM(U5:U31)</f>
        <v>2.486244141023028</v>
      </c>
      <c r="S34" s="25">
        <f>R34*75</f>
        <v>186.46831057672711</v>
      </c>
      <c r="T34" s="199"/>
      <c r="U34" s="199"/>
      <c r="V34" s="199"/>
      <c r="W34" s="394" t="s">
        <v>221</v>
      </c>
      <c r="X34" s="394"/>
      <c r="Y34" s="205">
        <f>SUM(AB5:AB31)</f>
        <v>2.7309494090075401</v>
      </c>
      <c r="Z34" s="25">
        <f>Y34*75</f>
        <v>204.82120567556552</v>
      </c>
      <c r="AA34" s="199"/>
      <c r="AB34" s="199"/>
      <c r="AC34" s="199"/>
      <c r="AD34" s="394" t="s">
        <v>221</v>
      </c>
      <c r="AE34" s="394"/>
      <c r="AF34" s="205">
        <f>SUM(AI5:AI31)</f>
        <v>2.0406222403369334</v>
      </c>
      <c r="AG34" s="25">
        <f>AF34*75</f>
        <v>153.04666802527001</v>
      </c>
      <c r="AH34" s="591"/>
      <c r="AI34" s="591"/>
      <c r="AJ34" s="591"/>
    </row>
    <row r="35" spans="1:36" ht="17">
      <c r="A35" s="695"/>
      <c r="B35" s="394" t="s">
        <v>16</v>
      </c>
      <c r="C35" s="394"/>
      <c r="D35" s="205">
        <f>SUM(H5:H29)</f>
        <v>1.7912896288883684</v>
      </c>
      <c r="E35" s="25">
        <f>D35*25</f>
        <v>44.78224072220921</v>
      </c>
      <c r="F35" s="200"/>
      <c r="G35" s="200"/>
      <c r="H35" s="200"/>
      <c r="I35" s="394" t="s">
        <v>16</v>
      </c>
      <c r="J35" s="394"/>
      <c r="K35" s="205">
        <f>SUM(O5:O29)</f>
        <v>1.4766761768901571</v>
      </c>
      <c r="L35" s="25">
        <f>K35*25</f>
        <v>36.916904422253928</v>
      </c>
      <c r="M35" s="200"/>
      <c r="N35" s="200"/>
      <c r="O35" s="200"/>
      <c r="P35" s="394" t="s">
        <v>16</v>
      </c>
      <c r="Q35" s="394"/>
      <c r="R35" s="205">
        <f>SUM(V5:V29)</f>
        <v>1.9686162624821681</v>
      </c>
      <c r="S35" s="25">
        <f>R35*25</f>
        <v>49.215406562054206</v>
      </c>
      <c r="T35" s="200"/>
      <c r="U35" s="200"/>
      <c r="V35" s="200"/>
      <c r="W35" s="394" t="s">
        <v>16</v>
      </c>
      <c r="X35" s="394"/>
      <c r="Y35" s="205">
        <f>SUM(AC5:AC29)</f>
        <v>0.82182596291012833</v>
      </c>
      <c r="Z35" s="25">
        <f>Y35*25</f>
        <v>20.545649072753207</v>
      </c>
      <c r="AA35" s="200"/>
      <c r="AB35" s="200"/>
      <c r="AC35" s="200"/>
      <c r="AD35" s="394" t="s">
        <v>16</v>
      </c>
      <c r="AE35" s="394"/>
      <c r="AF35" s="205">
        <f>SUM(AJ5:AJ29)</f>
        <v>1.7546362339514978</v>
      </c>
      <c r="AG35" s="25">
        <f>AF35*25</f>
        <v>43.865905848787449</v>
      </c>
      <c r="AH35" s="592"/>
      <c r="AI35" s="592"/>
      <c r="AJ35" s="592"/>
    </row>
    <row r="36" spans="1:36" ht="17">
      <c r="A36" s="695"/>
      <c r="B36" s="394" t="s">
        <v>17</v>
      </c>
      <c r="C36" s="394"/>
      <c r="D36" s="14">
        <v>0</v>
      </c>
      <c r="E36" s="26">
        <f>D36*60</f>
        <v>0</v>
      </c>
      <c r="F36" s="200"/>
      <c r="G36" s="200"/>
      <c r="H36" s="200"/>
      <c r="I36" s="394" t="s">
        <v>17</v>
      </c>
      <c r="J36" s="394"/>
      <c r="K36" s="14">
        <v>0</v>
      </c>
      <c r="L36" s="26">
        <f>K36*60</f>
        <v>0</v>
      </c>
      <c r="M36" s="200"/>
      <c r="N36" s="200"/>
      <c r="O36" s="200"/>
      <c r="P36" s="394" t="s">
        <v>17</v>
      </c>
      <c r="Q36" s="394"/>
      <c r="R36" s="14">
        <v>1</v>
      </c>
      <c r="S36" s="26">
        <f>R36*60</f>
        <v>60</v>
      </c>
      <c r="T36" s="200"/>
      <c r="U36" s="200"/>
      <c r="V36" s="200"/>
      <c r="W36" s="394" t="s">
        <v>17</v>
      </c>
      <c r="X36" s="394"/>
      <c r="Y36" s="14">
        <v>0</v>
      </c>
      <c r="Z36" s="26">
        <f>Y36*60</f>
        <v>0</v>
      </c>
      <c r="AA36" s="200"/>
      <c r="AB36" s="200"/>
      <c r="AC36" s="200"/>
      <c r="AD36" s="394" t="s">
        <v>17</v>
      </c>
      <c r="AE36" s="394"/>
      <c r="AF36" s="14">
        <v>0</v>
      </c>
      <c r="AG36" s="26">
        <f>AF36*60</f>
        <v>0</v>
      </c>
      <c r="AH36" s="592"/>
      <c r="AI36" s="592"/>
      <c r="AJ36" s="592"/>
    </row>
    <row r="37" spans="1:36" ht="17">
      <c r="A37" s="696"/>
      <c r="B37" s="19" t="s">
        <v>19</v>
      </c>
      <c r="C37" s="19"/>
      <c r="D37" s="20">
        <v>0</v>
      </c>
      <c r="E37" s="26">
        <f>D37*120</f>
        <v>0</v>
      </c>
      <c r="F37" s="201"/>
      <c r="G37" s="201"/>
      <c r="H37" s="201"/>
      <c r="I37" s="19" t="s">
        <v>19</v>
      </c>
      <c r="J37" s="19"/>
      <c r="K37" s="20">
        <v>0</v>
      </c>
      <c r="L37" s="26">
        <f>K37*120</f>
        <v>0</v>
      </c>
      <c r="M37" s="201"/>
      <c r="N37" s="201"/>
      <c r="O37" s="201"/>
      <c r="P37" s="19" t="s">
        <v>19</v>
      </c>
      <c r="Q37" s="19"/>
      <c r="R37" s="20">
        <v>0</v>
      </c>
      <c r="S37" s="26">
        <f>R37*120</f>
        <v>0</v>
      </c>
      <c r="T37" s="201"/>
      <c r="U37" s="201"/>
      <c r="V37" s="201"/>
      <c r="W37" s="19" t="s">
        <v>19</v>
      </c>
      <c r="X37" s="19"/>
      <c r="Y37" s="20">
        <v>1</v>
      </c>
      <c r="Z37" s="26">
        <f>Y37*120</f>
        <v>120</v>
      </c>
      <c r="AA37" s="201"/>
      <c r="AB37" s="201"/>
      <c r="AC37" s="201"/>
      <c r="AD37" s="19" t="s">
        <v>19</v>
      </c>
      <c r="AE37" s="19"/>
      <c r="AF37" s="20">
        <v>0</v>
      </c>
      <c r="AG37" s="26">
        <f>AF37*120</f>
        <v>0</v>
      </c>
      <c r="AH37" s="621"/>
      <c r="AI37" s="621"/>
      <c r="AJ37" s="621"/>
    </row>
    <row r="38" spans="1:36" s="8" customFormat="1" ht="17">
      <c r="A38" s="15"/>
      <c r="B38" s="679" t="s">
        <v>18</v>
      </c>
      <c r="C38" s="679"/>
      <c r="D38" s="16"/>
      <c r="E38" s="26">
        <f>SUM(E32:E37)</f>
        <v>699.18411559484014</v>
      </c>
      <c r="F38" s="201"/>
      <c r="G38" s="201"/>
      <c r="H38" s="201"/>
      <c r="I38" s="679" t="s">
        <v>18</v>
      </c>
      <c r="J38" s="679"/>
      <c r="K38" s="17"/>
      <c r="L38" s="26">
        <f>SUM(L32:L37)</f>
        <v>670.2455675565518</v>
      </c>
      <c r="M38" s="201"/>
      <c r="N38" s="201"/>
      <c r="O38" s="201"/>
      <c r="P38" s="679" t="s">
        <v>18</v>
      </c>
      <c r="Q38" s="679"/>
      <c r="R38" s="17"/>
      <c r="S38" s="26">
        <f>SUM(S32:S37)</f>
        <v>733.16945180354594</v>
      </c>
      <c r="T38" s="201"/>
      <c r="U38" s="201"/>
      <c r="V38" s="201"/>
      <c r="W38" s="679" t="s">
        <v>18</v>
      </c>
      <c r="X38" s="679"/>
      <c r="Y38" s="17"/>
      <c r="Z38" s="26">
        <f>SUM(Z32:Z37)</f>
        <v>795.36685474831881</v>
      </c>
      <c r="AA38" s="201"/>
      <c r="AB38" s="201"/>
      <c r="AC38" s="201"/>
      <c r="AD38" s="679" t="s">
        <v>18</v>
      </c>
      <c r="AE38" s="679"/>
      <c r="AF38" s="17"/>
      <c r="AG38" s="26">
        <f>SUM(AG32:AG37)</f>
        <v>658.66049700907467</v>
      </c>
      <c r="AH38" s="621"/>
      <c r="AI38" s="621"/>
      <c r="AJ38" s="621"/>
    </row>
    <row r="39" spans="1:36" s="42" customFormat="1" ht="17">
      <c r="A39" s="680" t="s">
        <v>33</v>
      </c>
      <c r="B39" s="680"/>
      <c r="C39" s="680"/>
      <c r="D39" s="680"/>
      <c r="E39" s="680"/>
      <c r="F39" s="680"/>
      <c r="G39" s="680"/>
      <c r="H39" s="680"/>
      <c r="I39" s="681"/>
      <c r="J39" s="681"/>
      <c r="K39" s="681"/>
      <c r="L39" s="681"/>
      <c r="M39" s="681"/>
      <c r="N39" s="681"/>
      <c r="O39" s="681"/>
      <c r="P39" s="681"/>
      <c r="Q39" s="681"/>
      <c r="R39" s="681"/>
      <c r="S39" s="681"/>
      <c r="T39" s="681"/>
      <c r="U39" s="681"/>
      <c r="V39" s="681"/>
      <c r="W39" s="681"/>
      <c r="X39" s="681"/>
      <c r="Y39" s="681"/>
      <c r="Z39" s="681"/>
      <c r="AA39" s="681"/>
      <c r="AB39" s="681"/>
      <c r="AC39" s="681"/>
      <c r="AD39" s="681"/>
      <c r="AE39" s="681"/>
      <c r="AF39" s="681"/>
      <c r="AG39" s="681"/>
      <c r="AH39" s="624"/>
      <c r="AI39" s="624"/>
      <c r="AJ39" s="624"/>
    </row>
    <row r="40" spans="1:36" ht="17">
      <c r="A40" s="682" t="s">
        <v>59</v>
      </c>
      <c r="B40" s="683"/>
      <c r="C40" s="683"/>
      <c r="D40" s="683"/>
      <c r="E40" s="683"/>
      <c r="F40" s="683"/>
      <c r="G40" s="684"/>
      <c r="H40" s="684"/>
      <c r="I40" s="684"/>
      <c r="J40" s="684"/>
      <c r="K40" s="684"/>
      <c r="L40" s="684"/>
      <c r="M40" s="204"/>
      <c r="N40" s="204"/>
      <c r="O40" s="204"/>
      <c r="T40" s="204"/>
      <c r="U40" s="204"/>
      <c r="V40" s="204"/>
      <c r="AA40" s="204"/>
      <c r="AB40" s="204"/>
      <c r="AC40" s="204"/>
      <c r="AH40" s="622"/>
      <c r="AI40" s="622"/>
      <c r="AJ40" s="622"/>
    </row>
    <row r="41" spans="1:36">
      <c r="F41" s="204"/>
      <c r="G41" s="204"/>
      <c r="H41" s="204"/>
      <c r="M41" s="204"/>
      <c r="N41" s="204"/>
      <c r="O41" s="204"/>
      <c r="T41" s="204"/>
      <c r="U41" s="204"/>
      <c r="V41" s="204"/>
      <c r="AA41" s="204"/>
      <c r="AB41" s="204"/>
      <c r="AC41" s="204"/>
      <c r="AH41" s="622"/>
      <c r="AI41" s="622"/>
      <c r="AJ41" s="622"/>
    </row>
    <row r="42" spans="1:36">
      <c r="F42" s="204"/>
      <c r="G42" s="204"/>
      <c r="H42" s="204"/>
      <c r="M42" s="204"/>
      <c r="N42" s="204"/>
      <c r="O42" s="204"/>
      <c r="T42" s="204"/>
      <c r="U42" s="204"/>
      <c r="V42" s="204"/>
      <c r="AA42" s="204"/>
      <c r="AB42" s="204"/>
      <c r="AC42" s="204"/>
      <c r="AH42" s="622"/>
      <c r="AI42" s="622"/>
      <c r="AJ42" s="622"/>
    </row>
    <row r="50" ht="14.25" customHeight="1"/>
  </sheetData>
  <mergeCells count="54">
    <mergeCell ref="A40:L40"/>
    <mergeCell ref="AK2:BB2"/>
    <mergeCell ref="A39:AG39"/>
    <mergeCell ref="AD16:AD21"/>
    <mergeCell ref="A16:A21"/>
    <mergeCell ref="B5:B7"/>
    <mergeCell ref="I5:I7"/>
    <mergeCell ref="W16:W21"/>
    <mergeCell ref="AD5:AD7"/>
    <mergeCell ref="A8:A15"/>
    <mergeCell ref="W8:W15"/>
    <mergeCell ref="A5:A7"/>
    <mergeCell ref="W5:W7"/>
    <mergeCell ref="AD8:AD15"/>
    <mergeCell ref="B8:B15"/>
    <mergeCell ref="I8:I15"/>
    <mergeCell ref="A1:AG1"/>
    <mergeCell ref="B3:E3"/>
    <mergeCell ref="I3:L3"/>
    <mergeCell ref="P3:S3"/>
    <mergeCell ref="W3:Z3"/>
    <mergeCell ref="AD3:AG3"/>
    <mergeCell ref="A2:B2"/>
    <mergeCell ref="C2:L2"/>
    <mergeCell ref="P5:P7"/>
    <mergeCell ref="P8:P15"/>
    <mergeCell ref="W22:W24"/>
    <mergeCell ref="AD22:AD24"/>
    <mergeCell ref="A25:A29"/>
    <mergeCell ref="W25:W29"/>
    <mergeCell ref="B25:B29"/>
    <mergeCell ref="I25:I29"/>
    <mergeCell ref="P25:P29"/>
    <mergeCell ref="AD32:AE32"/>
    <mergeCell ref="P32:Q32"/>
    <mergeCell ref="I32:J32"/>
    <mergeCell ref="W32:X32"/>
    <mergeCell ref="AD25:AD29"/>
    <mergeCell ref="B38:C38"/>
    <mergeCell ref="I38:J38"/>
    <mergeCell ref="P38:Q38"/>
    <mergeCell ref="W38:X38"/>
    <mergeCell ref="AD38:AE38"/>
    <mergeCell ref="A30:B30"/>
    <mergeCell ref="A31:B31"/>
    <mergeCell ref="B32:C32"/>
    <mergeCell ref="P16:P21"/>
    <mergeCell ref="B22:B24"/>
    <mergeCell ref="I22:I24"/>
    <mergeCell ref="P22:P24"/>
    <mergeCell ref="B16:B21"/>
    <mergeCell ref="I16:I21"/>
    <mergeCell ref="A32:A37"/>
    <mergeCell ref="A22:A24"/>
  </mergeCells>
  <phoneticPr fontId="9" type="noConversion"/>
  <conditionalFormatting sqref="E22:E23">
    <cfRule type="containsText" dxfId="48" priority="37" stopIfTrue="1" operator="containsText" text="炸">
      <formula>NOT(ISERROR(SEARCH("炸",E22)))</formula>
    </cfRule>
  </conditionalFormatting>
  <conditionalFormatting sqref="L22">
    <cfRule type="containsText" dxfId="47" priority="36" stopIfTrue="1" operator="containsText" text="炸">
      <formula>NOT(ISERROR(SEARCH("炸",L22)))</formula>
    </cfRule>
  </conditionalFormatting>
  <conditionalFormatting sqref="Z22">
    <cfRule type="containsText" dxfId="46" priority="35" stopIfTrue="1" operator="containsText" text="炸">
      <formula>NOT(ISERROR(SEARCH("炸",Z22)))</formula>
    </cfRule>
  </conditionalFormatting>
  <conditionalFormatting sqref="J20">
    <cfRule type="containsText" dxfId="45" priority="15" stopIfTrue="1" operator="containsText" text="炸">
      <formula>NOT(ISERROR(SEARCH("炸",J20)))</formula>
    </cfRule>
  </conditionalFormatting>
  <conditionalFormatting sqref="C22">
    <cfRule type="containsText" dxfId="44" priority="13" stopIfTrue="1" operator="containsText" text="炸">
      <formula>NOT(ISERROR(SEARCH("炸",C22)))</formula>
    </cfRule>
  </conditionalFormatting>
  <conditionalFormatting sqref="X22">
    <cfRule type="containsText" dxfId="43" priority="11" stopIfTrue="1" operator="containsText" text="炸">
      <formula>NOT(ISERROR(SEARCH("炸",X22)))</formula>
    </cfRule>
  </conditionalFormatting>
  <conditionalFormatting sqref="J22">
    <cfRule type="containsText" dxfId="42" priority="9" stopIfTrue="1" operator="containsText" text="炸">
      <formula>NOT(ISERROR(SEARCH("炸",J22)))</formula>
    </cfRule>
  </conditionalFormatting>
  <conditionalFormatting sqref="AE22">
    <cfRule type="containsText" dxfId="41" priority="8" stopIfTrue="1" operator="containsText" text="炸">
      <formula>NOT(ISERROR(SEARCH("炸",AE22)))</formula>
    </cfRule>
  </conditionalFormatting>
  <conditionalFormatting sqref="Q22">
    <cfRule type="containsText" dxfId="40" priority="1" stopIfTrue="1" operator="containsText" text="炸">
      <formula>NOT(ISERROR(SEARCH("炸",Q22)))</formula>
    </cfRule>
  </conditionalFormatting>
  <conditionalFormatting sqref="Q22">
    <cfRule type="containsText" dxfId="39" priority="2" stopIfTrue="1" operator="containsText" text="炸">
      <formula>NOT(ISERROR(SEARCH("炸",Q22)))</formula>
    </cfRule>
  </conditionalFormatting>
  <conditionalFormatting sqref="Q5:Q7 S5:S7">
    <cfRule type="containsText" dxfId="38" priority="5" stopIfTrue="1" operator="containsText" text="炸">
      <formula>NOT(ISERROR(SEARCH("炸",Q5)))</formula>
    </cfRule>
  </conditionalFormatting>
  <conditionalFormatting sqref="R5:R7">
    <cfRule type="containsText" dxfId="37" priority="4" stopIfTrue="1" operator="containsText" text="炸">
      <formula>NOT(ISERROR(SEARCH("炸",R5)))</formula>
    </cfRule>
  </conditionalFormatting>
  <conditionalFormatting sqref="S22:S24">
    <cfRule type="containsText" dxfId="36" priority="3" stopIfTrue="1" operator="containsText" text="炸">
      <formula>NOT(ISERROR(SEARCH("炸",S22)))</formula>
    </cfRule>
  </conditionalFormatting>
  <printOptions verticalCentered="1"/>
  <pageMargins left="0.19685039370078741" right="0.19685039370078741" top="0.19685039370078741" bottom="0.19685039370078741" header="0.19685039370078741" footer="0.19685039370078741"/>
  <pageSetup paperSize="9" scale="4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50"/>
  <sheetViews>
    <sheetView tabSelected="1" zoomScale="60" zoomScaleNormal="60" workbookViewId="0">
      <selection activeCell="AD16" sqref="AD16:AG21"/>
    </sheetView>
  </sheetViews>
  <sheetFormatPr defaultRowHeight="14"/>
  <cols>
    <col min="1" max="1" width="4.9140625" customWidth="1"/>
    <col min="2" max="2" width="6.4140625" customWidth="1"/>
    <col min="3" max="3" width="9.9140625" customWidth="1"/>
    <col min="4" max="4" width="7.4140625" customWidth="1"/>
    <col min="5" max="5" width="6.6640625" customWidth="1"/>
    <col min="6" max="8" width="4.6640625" style="202" hidden="1" customWidth="1"/>
    <col min="9" max="9" width="6.25" customWidth="1"/>
    <col min="10" max="10" width="9.75" customWidth="1"/>
    <col min="11" max="11" width="6.75" customWidth="1"/>
    <col min="12" max="12" width="6.4140625" customWidth="1"/>
    <col min="13" max="15" width="4.6640625" style="202" hidden="1" customWidth="1"/>
    <col min="16" max="16" width="6.33203125" customWidth="1"/>
    <col min="17" max="17" width="9.75" customWidth="1"/>
    <col min="18" max="18" width="7.6640625" customWidth="1"/>
    <col min="19" max="19" width="7.75" customWidth="1"/>
    <col min="20" max="22" width="4.6640625" style="319" hidden="1" customWidth="1"/>
    <col min="23" max="23" width="6.6640625" customWidth="1"/>
    <col min="24" max="24" width="10.1640625" customWidth="1"/>
    <col min="25" max="25" width="7.4140625" customWidth="1"/>
    <col min="26" max="26" width="8.75" customWidth="1"/>
    <col min="27" max="29" width="4.6640625" style="623" hidden="1" customWidth="1"/>
    <col min="30" max="30" width="6.1640625" customWidth="1"/>
    <col min="31" max="31" width="12.08203125" customWidth="1"/>
    <col min="32" max="32" width="7.6640625" customWidth="1"/>
    <col min="33" max="33" width="7" customWidth="1"/>
    <col min="34" max="36" width="4.6640625" style="623" hidden="1" customWidth="1"/>
    <col min="38" max="38" width="11.6640625" customWidth="1"/>
  </cols>
  <sheetData>
    <row r="1" spans="1:54" ht="25">
      <c r="A1" s="726" t="s">
        <v>480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  <c r="Z1" s="726"/>
      <c r="AA1" s="726"/>
      <c r="AB1" s="726"/>
      <c r="AC1" s="726"/>
      <c r="AD1" s="726"/>
      <c r="AE1" s="726"/>
      <c r="AF1" s="726"/>
      <c r="AG1" s="727"/>
      <c r="AH1" s="625"/>
      <c r="AI1" s="625"/>
      <c r="AJ1" s="625"/>
    </row>
    <row r="2" spans="1:54" s="289" customFormat="1" ht="24" customHeight="1">
      <c r="A2" s="728" t="s">
        <v>21</v>
      </c>
      <c r="B2" s="728"/>
      <c r="C2" s="729" t="s">
        <v>493</v>
      </c>
      <c r="D2" s="730"/>
      <c r="E2" s="730"/>
      <c r="F2" s="730"/>
      <c r="G2" s="730"/>
      <c r="H2" s="730"/>
      <c r="I2" s="730"/>
      <c r="J2" s="730"/>
      <c r="K2" s="730"/>
      <c r="L2" s="730"/>
      <c r="M2" s="179"/>
      <c r="N2" s="179"/>
      <c r="O2" s="179"/>
      <c r="P2" s="299" t="s">
        <v>82</v>
      </c>
      <c r="Q2" s="299"/>
      <c r="R2" s="45"/>
      <c r="S2" s="299"/>
      <c r="T2" s="313"/>
      <c r="U2" s="313"/>
      <c r="V2" s="313"/>
      <c r="W2" s="299"/>
      <c r="X2" s="288" t="s">
        <v>22</v>
      </c>
      <c r="Z2" s="288"/>
      <c r="AA2" s="624"/>
      <c r="AB2" s="624"/>
      <c r="AC2" s="624"/>
      <c r="AF2" s="288"/>
      <c r="AH2" s="624"/>
      <c r="AI2" s="624"/>
      <c r="AJ2" s="624"/>
      <c r="AK2" s="731"/>
      <c r="AL2" s="731"/>
      <c r="AM2" s="731"/>
      <c r="AN2" s="731"/>
      <c r="AO2" s="731"/>
      <c r="AP2" s="731"/>
      <c r="AQ2" s="731"/>
      <c r="AR2" s="731"/>
      <c r="AS2" s="731"/>
      <c r="AT2" s="731"/>
      <c r="AU2" s="731"/>
      <c r="AV2" s="731"/>
      <c r="AW2" s="731"/>
      <c r="AX2" s="731"/>
      <c r="AY2" s="731"/>
      <c r="AZ2" s="731"/>
      <c r="BA2" s="731"/>
      <c r="BB2" s="731"/>
    </row>
    <row r="3" spans="1:54" ht="17">
      <c r="A3" s="64" t="s">
        <v>0</v>
      </c>
      <c r="B3" s="758" t="s">
        <v>520</v>
      </c>
      <c r="C3" s="759"/>
      <c r="D3" s="759"/>
      <c r="E3" s="759"/>
      <c r="F3" s="302"/>
      <c r="G3" s="303"/>
      <c r="H3" s="303"/>
      <c r="I3" s="758" t="s">
        <v>489</v>
      </c>
      <c r="J3" s="759"/>
      <c r="K3" s="759"/>
      <c r="L3" s="759"/>
      <c r="M3" s="302"/>
      <c r="N3" s="303"/>
      <c r="O3" s="303"/>
      <c r="P3" s="758" t="s">
        <v>490</v>
      </c>
      <c r="Q3" s="759"/>
      <c r="R3" s="759"/>
      <c r="S3" s="759"/>
      <c r="T3" s="301"/>
      <c r="U3" s="301"/>
      <c r="V3" s="301"/>
      <c r="W3" s="758" t="s">
        <v>491</v>
      </c>
      <c r="X3" s="759"/>
      <c r="Y3" s="759"/>
      <c r="Z3" s="759"/>
      <c r="AA3" s="614"/>
      <c r="AB3" s="614"/>
      <c r="AC3" s="614"/>
      <c r="AD3" s="692" t="s">
        <v>492</v>
      </c>
      <c r="AE3" s="693"/>
      <c r="AF3" s="693"/>
      <c r="AG3" s="693"/>
      <c r="AH3" s="578"/>
      <c r="AI3" s="578"/>
      <c r="AJ3" s="578"/>
    </row>
    <row r="4" spans="1:54" ht="17">
      <c r="A4" s="64" t="s">
        <v>3</v>
      </c>
      <c r="B4" s="10" t="s">
        <v>4</v>
      </c>
      <c r="C4" s="660" t="s">
        <v>5</v>
      </c>
      <c r="D4" s="11" t="s">
        <v>6</v>
      </c>
      <c r="E4" s="10" t="s">
        <v>7</v>
      </c>
      <c r="F4" s="178" t="s">
        <v>40</v>
      </c>
      <c r="G4" s="178" t="s">
        <v>41</v>
      </c>
      <c r="H4" s="206" t="s">
        <v>42</v>
      </c>
      <c r="I4" s="10" t="s">
        <v>4</v>
      </c>
      <c r="J4" s="64" t="s">
        <v>5</v>
      </c>
      <c r="K4" s="11" t="s">
        <v>6</v>
      </c>
      <c r="L4" s="10" t="s">
        <v>7</v>
      </c>
      <c r="M4" s="178" t="s">
        <v>40</v>
      </c>
      <c r="N4" s="178" t="s">
        <v>41</v>
      </c>
      <c r="O4" s="206" t="s">
        <v>42</v>
      </c>
      <c r="P4" s="10" t="s">
        <v>4</v>
      </c>
      <c r="Q4" s="64" t="s">
        <v>5</v>
      </c>
      <c r="R4" s="11" t="s">
        <v>6</v>
      </c>
      <c r="S4" s="10" t="s">
        <v>7</v>
      </c>
      <c r="T4" s="314" t="s">
        <v>40</v>
      </c>
      <c r="U4" s="314" t="s">
        <v>41</v>
      </c>
      <c r="V4" s="315" t="s">
        <v>42</v>
      </c>
      <c r="W4" s="10" t="s">
        <v>4</v>
      </c>
      <c r="X4" s="64" t="s">
        <v>5</v>
      </c>
      <c r="Y4" s="11" t="s">
        <v>6</v>
      </c>
      <c r="Z4" s="10" t="s">
        <v>7</v>
      </c>
      <c r="AA4" s="618" t="s">
        <v>40</v>
      </c>
      <c r="AB4" s="618" t="s">
        <v>41</v>
      </c>
      <c r="AC4" s="619" t="s">
        <v>42</v>
      </c>
      <c r="AD4" s="10" t="s">
        <v>4</v>
      </c>
      <c r="AE4" s="64" t="s">
        <v>5</v>
      </c>
      <c r="AF4" s="11" t="s">
        <v>6</v>
      </c>
      <c r="AG4" s="10" t="s">
        <v>7</v>
      </c>
      <c r="AH4" s="618" t="s">
        <v>40</v>
      </c>
      <c r="AI4" s="618" t="s">
        <v>41</v>
      </c>
      <c r="AJ4" s="619" t="s">
        <v>42</v>
      </c>
    </row>
    <row r="5" spans="1:54" ht="16.75" customHeight="1">
      <c r="A5" s="698" t="s">
        <v>1</v>
      </c>
      <c r="B5" s="736" t="s">
        <v>521</v>
      </c>
      <c r="C5" s="72" t="s">
        <v>70</v>
      </c>
      <c r="D5" s="659">
        <v>100</v>
      </c>
      <c r="E5" s="659">
        <v>105</v>
      </c>
      <c r="F5" s="579">
        <v>5</v>
      </c>
      <c r="G5" s="580"/>
      <c r="H5" s="580"/>
      <c r="I5" s="711" t="str">
        <f>'12月菜單'!D24</f>
        <v>糙米飯</v>
      </c>
      <c r="J5" s="49" t="s">
        <v>70</v>
      </c>
      <c r="K5" s="41">
        <v>52</v>
      </c>
      <c r="L5" s="41">
        <v>35</v>
      </c>
      <c r="M5" s="212">
        <v>4.5</v>
      </c>
      <c r="N5" s="183"/>
      <c r="O5" s="183"/>
      <c r="P5" s="739" t="s">
        <v>303</v>
      </c>
      <c r="Q5" s="69" t="s">
        <v>454</v>
      </c>
      <c r="R5" s="610">
        <f t="shared" ref="R5:R9" si="0">S5/701*1000</f>
        <v>154.06562054208274</v>
      </c>
      <c r="S5" s="283">
        <v>108</v>
      </c>
      <c r="T5" s="582">
        <f>R5/30</f>
        <v>5.1355206847360915</v>
      </c>
      <c r="U5" s="183"/>
      <c r="V5" s="183"/>
      <c r="W5" s="717" t="str">
        <f>'12月菜單'!D26</f>
        <v>糙米飯</v>
      </c>
      <c r="X5" s="49" t="s">
        <v>70</v>
      </c>
      <c r="Y5" s="261">
        <f t="shared" ref="Y5:Y6" si="1">Z5/670*1000</f>
        <v>52.238805970149251</v>
      </c>
      <c r="Z5" s="41">
        <v>35</v>
      </c>
      <c r="AA5" s="586">
        <v>4.5</v>
      </c>
      <c r="AB5" s="580"/>
      <c r="AC5" s="580"/>
      <c r="AD5" s="711" t="str">
        <f>'12月菜單'!D27</f>
        <v>白米飯</v>
      </c>
      <c r="AE5" s="68" t="s">
        <v>26</v>
      </c>
      <c r="AF5" s="67">
        <v>71</v>
      </c>
      <c r="AG5" s="55">
        <v>50</v>
      </c>
      <c r="AH5" s="595">
        <v>4.5</v>
      </c>
      <c r="AI5" s="580"/>
      <c r="AJ5" s="580"/>
    </row>
    <row r="6" spans="1:54" ht="17">
      <c r="A6" s="698"/>
      <c r="B6" s="737"/>
      <c r="C6" s="794" t="s">
        <v>457</v>
      </c>
      <c r="D6" s="610">
        <f t="shared" ref="D6" si="2">E6/670*1000</f>
        <v>41.791044776119406</v>
      </c>
      <c r="E6" s="570">
        <v>28</v>
      </c>
      <c r="F6" s="579"/>
      <c r="G6" s="582"/>
      <c r="H6" s="580"/>
      <c r="I6" s="712"/>
      <c r="J6" s="69" t="s">
        <v>71</v>
      </c>
      <c r="K6" s="41">
        <v>22</v>
      </c>
      <c r="L6" s="41">
        <v>15</v>
      </c>
      <c r="M6" s="182"/>
      <c r="N6" s="182"/>
      <c r="O6" s="183"/>
      <c r="P6" s="740"/>
      <c r="Q6" s="73" t="s">
        <v>213</v>
      </c>
      <c r="R6" s="261">
        <f t="shared" si="0"/>
        <v>38.516405135520685</v>
      </c>
      <c r="S6" s="78">
        <v>27</v>
      </c>
      <c r="T6" s="182"/>
      <c r="U6" s="192">
        <f>R6/35</f>
        <v>1.1004687181577339</v>
      </c>
      <c r="V6" s="183"/>
      <c r="W6" s="718"/>
      <c r="X6" s="69" t="s">
        <v>72</v>
      </c>
      <c r="Y6" s="261">
        <f t="shared" si="1"/>
        <v>22.388059701492537</v>
      </c>
      <c r="Z6" s="41">
        <v>15</v>
      </c>
      <c r="AA6" s="579"/>
      <c r="AB6" s="579"/>
      <c r="AC6" s="580"/>
      <c r="AD6" s="712"/>
      <c r="AE6" s="69"/>
      <c r="AF6" s="41"/>
      <c r="AG6" s="41"/>
      <c r="AH6" s="579"/>
      <c r="AI6" s="579"/>
      <c r="AJ6" s="580"/>
    </row>
    <row r="7" spans="1:54" ht="17">
      <c r="A7" s="698"/>
      <c r="B7" s="737"/>
      <c r="C7" s="73" t="s">
        <v>127</v>
      </c>
      <c r="D7" s="610">
        <f t="shared" ref="D7:D10" si="3">E7/701*1000</f>
        <v>51.355206847360911</v>
      </c>
      <c r="E7" s="570">
        <v>36</v>
      </c>
      <c r="F7" s="579"/>
      <c r="G7" s="582">
        <f>D7/35</f>
        <v>1.4672916242103118</v>
      </c>
      <c r="H7" s="580"/>
      <c r="I7" s="713"/>
      <c r="J7" s="69"/>
      <c r="K7" s="41"/>
      <c r="L7" s="41"/>
      <c r="M7" s="182"/>
      <c r="N7" s="184"/>
      <c r="O7" s="183"/>
      <c r="P7" s="740"/>
      <c r="Q7" s="73" t="s">
        <v>409</v>
      </c>
      <c r="R7" s="261">
        <f t="shared" si="0"/>
        <v>21.398002853067048</v>
      </c>
      <c r="S7" s="78">
        <v>15</v>
      </c>
      <c r="T7" s="182"/>
      <c r="U7" s="192"/>
      <c r="V7" s="612">
        <f>R7/100</f>
        <v>0.21398002853067047</v>
      </c>
      <c r="W7" s="719"/>
      <c r="X7" s="61"/>
      <c r="Y7" s="75"/>
      <c r="Z7" s="41"/>
      <c r="AA7" s="579"/>
      <c r="AB7" s="581"/>
      <c r="AC7" s="580"/>
      <c r="AD7" s="713"/>
      <c r="AE7" s="44"/>
      <c r="AF7" s="41"/>
      <c r="AG7" s="41"/>
      <c r="AH7" s="579"/>
      <c r="AI7" s="581"/>
      <c r="AJ7" s="580"/>
    </row>
    <row r="8" spans="1:54" ht="16.75" customHeight="1">
      <c r="A8" s="698" t="s">
        <v>8</v>
      </c>
      <c r="B8" s="737"/>
      <c r="C8" s="50" t="s">
        <v>495</v>
      </c>
      <c r="D8" s="610">
        <f t="shared" si="3"/>
        <v>1.1412268188302426</v>
      </c>
      <c r="E8" s="571">
        <v>0.8</v>
      </c>
      <c r="F8" s="579"/>
      <c r="G8" s="582"/>
      <c r="H8" s="593">
        <f t="shared" ref="H8:H10" si="4">D8/100</f>
        <v>1.1412268188302425E-2</v>
      </c>
      <c r="I8" s="736" t="str">
        <f>'12月菜單'!E24</f>
        <v>咖哩雞</v>
      </c>
      <c r="J8" s="52" t="s">
        <v>135</v>
      </c>
      <c r="K8" s="261">
        <f t="shared" ref="K8:K10" si="5">L8/701*1000</f>
        <v>78.459343794579169</v>
      </c>
      <c r="L8" s="84">
        <v>55</v>
      </c>
      <c r="M8" s="182"/>
      <c r="N8" s="185">
        <f>K8/40*0.85</f>
        <v>1.6672610556348073</v>
      </c>
      <c r="O8" s="185"/>
      <c r="P8" s="740"/>
      <c r="Q8" s="359" t="s">
        <v>353</v>
      </c>
      <c r="R8" s="261">
        <f t="shared" si="0"/>
        <v>11.412268188302425</v>
      </c>
      <c r="S8" s="78">
        <v>8</v>
      </c>
      <c r="T8" s="182"/>
      <c r="U8" s="192"/>
      <c r="V8" s="612">
        <f t="shared" ref="V8:V9" si="6">R8/100</f>
        <v>0.11412268188302425</v>
      </c>
      <c r="W8" s="760" t="str">
        <f>'12月菜單'!E26</f>
        <v>糖醋魚丁</v>
      </c>
      <c r="X8" s="50" t="s">
        <v>441</v>
      </c>
      <c r="Y8" s="261">
        <f t="shared" ref="Y8:Y11" si="7">Z8/701*1000</f>
        <v>114.12268188302426</v>
      </c>
      <c r="Z8" s="611">
        <v>80</v>
      </c>
      <c r="AA8" s="579"/>
      <c r="AB8" s="586">
        <f>Y8/35*0.6</f>
        <v>1.9563888322804157</v>
      </c>
      <c r="AC8" s="586"/>
      <c r="AD8" s="774" t="str">
        <f>'12月菜單'!E27</f>
        <v>壽喜燒豬柳</v>
      </c>
      <c r="AE8" s="77" t="s">
        <v>436</v>
      </c>
      <c r="AF8" s="261">
        <f t="shared" ref="AF8:AF10" si="8">AG8/701*1000</f>
        <v>78.459343794579169</v>
      </c>
      <c r="AG8" s="80">
        <v>55</v>
      </c>
      <c r="AH8" s="579"/>
      <c r="AI8" s="586">
        <f>AF8/35</f>
        <v>2.2416955369879763</v>
      </c>
      <c r="AJ8" s="586"/>
    </row>
    <row r="9" spans="1:54" ht="17">
      <c r="A9" s="693"/>
      <c r="B9" s="737"/>
      <c r="C9" s="50" t="s">
        <v>456</v>
      </c>
      <c r="D9" s="610">
        <f t="shared" si="3"/>
        <v>21.398002853067048</v>
      </c>
      <c r="E9" s="571">
        <v>15</v>
      </c>
      <c r="F9" s="582"/>
      <c r="G9" s="582"/>
      <c r="H9" s="593">
        <f t="shared" si="4"/>
        <v>0.21398002853067047</v>
      </c>
      <c r="I9" s="737"/>
      <c r="J9" s="98" t="s">
        <v>430</v>
      </c>
      <c r="K9" s="261">
        <f t="shared" si="5"/>
        <v>25.677603423680456</v>
      </c>
      <c r="L9" s="84">
        <v>18</v>
      </c>
      <c r="M9" s="494">
        <f>K9/90</f>
        <v>0.28530670470756064</v>
      </c>
      <c r="N9" s="185"/>
      <c r="O9" s="207"/>
      <c r="P9" s="740"/>
      <c r="Q9" s="336" t="s">
        <v>447</v>
      </c>
      <c r="R9" s="261">
        <f t="shared" si="0"/>
        <v>17.118402282453637</v>
      </c>
      <c r="S9" s="78">
        <v>12</v>
      </c>
      <c r="T9" s="192"/>
      <c r="U9" s="192"/>
      <c r="V9" s="612">
        <f t="shared" si="6"/>
        <v>0.17118402282453637</v>
      </c>
      <c r="W9" s="760"/>
      <c r="X9" s="336" t="s">
        <v>409</v>
      </c>
      <c r="Y9" s="261">
        <f t="shared" si="7"/>
        <v>14.265335235378032</v>
      </c>
      <c r="Z9" s="84">
        <v>10</v>
      </c>
      <c r="AA9" s="586"/>
      <c r="AB9" s="586"/>
      <c r="AC9" s="612">
        <f>Y9/100</f>
        <v>0.14265335235378032</v>
      </c>
      <c r="AD9" s="774"/>
      <c r="AE9" s="423" t="s">
        <v>409</v>
      </c>
      <c r="AF9" s="610">
        <f t="shared" si="8"/>
        <v>17.118402282453637</v>
      </c>
      <c r="AG9" s="80">
        <v>12</v>
      </c>
      <c r="AH9" s="579"/>
      <c r="AI9" s="583"/>
      <c r="AJ9" s="612">
        <f>AF9/100</f>
        <v>0.17118402282453637</v>
      </c>
    </row>
    <row r="10" spans="1:54" ht="17">
      <c r="A10" s="693"/>
      <c r="B10" s="737"/>
      <c r="C10" s="566" t="s">
        <v>218</v>
      </c>
      <c r="D10" s="610">
        <f t="shared" si="3"/>
        <v>0.85592011412268187</v>
      </c>
      <c r="E10" s="27">
        <v>0.6</v>
      </c>
      <c r="F10" s="579"/>
      <c r="G10" s="582"/>
      <c r="H10" s="593">
        <f t="shared" si="4"/>
        <v>8.5592011412268191E-3</v>
      </c>
      <c r="I10" s="737"/>
      <c r="J10" s="98" t="s">
        <v>353</v>
      </c>
      <c r="K10" s="261">
        <f t="shared" si="5"/>
        <v>11.412268188302425</v>
      </c>
      <c r="L10" s="84">
        <v>8</v>
      </c>
      <c r="M10" s="182"/>
      <c r="N10" s="185"/>
      <c r="O10" s="207">
        <f t="shared" ref="O10" si="9">K10/100</f>
        <v>0.11412268188302425</v>
      </c>
      <c r="P10" s="740"/>
      <c r="Q10" s="336" t="s">
        <v>448</v>
      </c>
      <c r="R10" s="261" t="s">
        <v>424</v>
      </c>
      <c r="S10" s="78" t="s">
        <v>449</v>
      </c>
      <c r="T10" s="248"/>
      <c r="U10" s="192"/>
      <c r="V10" s="277"/>
      <c r="W10" s="760"/>
      <c r="X10" s="336" t="s">
        <v>326</v>
      </c>
      <c r="Y10" s="261">
        <f t="shared" si="7"/>
        <v>7.132667617689016</v>
      </c>
      <c r="Z10" s="84">
        <v>5</v>
      </c>
      <c r="AA10" s="579"/>
      <c r="AB10" s="583"/>
      <c r="AC10" s="612">
        <f t="shared" ref="AC10:AC11" si="10">Y10/100</f>
        <v>7.1326676176890161E-2</v>
      </c>
      <c r="AD10" s="774"/>
      <c r="AE10" s="77" t="s">
        <v>353</v>
      </c>
      <c r="AF10" s="610">
        <f t="shared" si="8"/>
        <v>7.132667617689016</v>
      </c>
      <c r="AG10" s="80">
        <v>5</v>
      </c>
      <c r="AH10" s="579"/>
      <c r="AI10" s="583"/>
      <c r="AJ10" s="612">
        <f>AF10/100</f>
        <v>7.1326676176890161E-2</v>
      </c>
    </row>
    <row r="11" spans="1:54" ht="17">
      <c r="A11" s="693"/>
      <c r="B11" s="737"/>
      <c r="C11" s="51" t="s">
        <v>215</v>
      </c>
      <c r="D11" s="610"/>
      <c r="E11" s="573" t="s">
        <v>345</v>
      </c>
      <c r="F11" s="579"/>
      <c r="G11" s="582"/>
      <c r="H11" s="593"/>
      <c r="I11" s="737"/>
      <c r="J11" s="364" t="s">
        <v>383</v>
      </c>
      <c r="K11" s="261" t="s">
        <v>133</v>
      </c>
      <c r="L11" s="84" t="s">
        <v>444</v>
      </c>
      <c r="M11" s="201"/>
      <c r="N11" s="201"/>
      <c r="O11" s="201"/>
      <c r="P11" s="740"/>
      <c r="Q11" s="336"/>
      <c r="R11" s="261"/>
      <c r="S11" s="78"/>
      <c r="T11" s="182"/>
      <c r="U11" s="192"/>
      <c r="V11" s="277"/>
      <c r="W11" s="760"/>
      <c r="X11" s="381" t="s">
        <v>442</v>
      </c>
      <c r="Y11" s="261">
        <f t="shared" si="7"/>
        <v>5.7061340941512126</v>
      </c>
      <c r="Z11" s="79">
        <v>4</v>
      </c>
      <c r="AA11" s="579"/>
      <c r="AB11" s="586"/>
      <c r="AC11" s="612">
        <f t="shared" si="10"/>
        <v>5.7061340941512127E-2</v>
      </c>
      <c r="AD11" s="774"/>
      <c r="AE11" s="77" t="s">
        <v>405</v>
      </c>
      <c r="AF11" s="261" t="s">
        <v>206</v>
      </c>
      <c r="AG11" s="80" t="s">
        <v>330</v>
      </c>
      <c r="AH11" s="579"/>
      <c r="AI11" s="586"/>
      <c r="AJ11" s="612"/>
    </row>
    <row r="12" spans="1:54" ht="16.75" customHeight="1">
      <c r="A12" s="693"/>
      <c r="B12" s="737"/>
      <c r="C12" s="51" t="s">
        <v>494</v>
      </c>
      <c r="D12" s="610"/>
      <c r="E12" s="573">
        <v>0.8</v>
      </c>
      <c r="F12" s="579"/>
      <c r="G12" s="583"/>
      <c r="H12" s="593"/>
      <c r="I12" s="737"/>
      <c r="J12" s="365"/>
      <c r="K12" s="261"/>
      <c r="L12" s="368"/>
      <c r="M12" s="182"/>
      <c r="N12" s="185"/>
      <c r="O12" s="207"/>
      <c r="P12" s="740"/>
      <c r="Q12" s="9"/>
      <c r="R12" s="177"/>
      <c r="S12" s="27"/>
      <c r="T12" s="182"/>
      <c r="U12" s="186"/>
      <c r="V12" s="277"/>
      <c r="W12" s="697"/>
      <c r="X12" s="366"/>
      <c r="Y12" s="177"/>
      <c r="Z12" s="79"/>
      <c r="AA12" s="579"/>
      <c r="AB12" s="583"/>
      <c r="AC12" s="586"/>
      <c r="AD12" s="774"/>
      <c r="AE12" s="422"/>
      <c r="AF12" s="261"/>
      <c r="AG12" s="80"/>
      <c r="AH12" s="562"/>
      <c r="AI12" s="562"/>
      <c r="AJ12" s="562"/>
    </row>
    <row r="13" spans="1:54" ht="17">
      <c r="A13" s="693"/>
      <c r="B13" s="737"/>
      <c r="C13" s="563"/>
      <c r="D13" s="659"/>
      <c r="E13" s="563"/>
      <c r="F13" s="579"/>
      <c r="G13" s="579"/>
      <c r="H13" s="582"/>
      <c r="I13" s="737"/>
      <c r="J13" s="52"/>
      <c r="K13" s="261"/>
      <c r="L13" s="84"/>
      <c r="M13" s="182"/>
      <c r="N13" s="186"/>
      <c r="O13" s="185"/>
      <c r="P13" s="740"/>
      <c r="Q13" s="31"/>
      <c r="R13" s="41"/>
      <c r="S13" s="46"/>
      <c r="T13" s="182"/>
      <c r="U13" s="182"/>
      <c r="V13" s="192"/>
      <c r="W13" s="697"/>
      <c r="X13" s="12"/>
      <c r="Y13" s="328"/>
      <c r="Z13" s="328"/>
      <c r="AA13" s="579"/>
      <c r="AB13" s="579"/>
      <c r="AC13" s="586"/>
      <c r="AD13" s="774"/>
      <c r="AE13" s="560"/>
      <c r="AF13" s="424"/>
      <c r="AG13" s="424"/>
      <c r="AH13" s="562"/>
      <c r="AI13" s="562"/>
      <c r="AJ13" s="562"/>
    </row>
    <row r="14" spans="1:54" ht="17">
      <c r="A14" s="693"/>
      <c r="B14" s="737"/>
      <c r="C14" s="28"/>
      <c r="D14" s="659"/>
      <c r="E14" s="563"/>
      <c r="F14" s="579"/>
      <c r="G14" s="584"/>
      <c r="H14" s="582"/>
      <c r="I14" s="737"/>
      <c r="J14" s="52"/>
      <c r="K14" s="328"/>
      <c r="L14" s="328"/>
      <c r="M14" s="182"/>
      <c r="N14" s="182"/>
      <c r="O14" s="185"/>
      <c r="P14" s="740"/>
      <c r="Q14" s="28"/>
      <c r="R14" s="41"/>
      <c r="S14" s="46"/>
      <c r="T14" s="182"/>
      <c r="U14" s="187"/>
      <c r="V14" s="192"/>
      <c r="W14" s="697"/>
      <c r="X14" s="12"/>
      <c r="Y14" s="328"/>
      <c r="Z14" s="328"/>
      <c r="AA14" s="579"/>
      <c r="AB14" s="584"/>
      <c r="AC14" s="586"/>
      <c r="AD14" s="774"/>
      <c r="AE14" s="560"/>
      <c r="AF14" s="424"/>
      <c r="AG14" s="424"/>
      <c r="AH14" s="562"/>
      <c r="AI14" s="562"/>
      <c r="AJ14" s="562"/>
    </row>
    <row r="15" spans="1:54" ht="17">
      <c r="A15" s="693"/>
      <c r="B15" s="738"/>
      <c r="C15" s="563"/>
      <c r="D15" s="659"/>
      <c r="E15" s="563"/>
      <c r="F15" s="579"/>
      <c r="G15" s="582"/>
      <c r="H15" s="188"/>
      <c r="I15" s="738"/>
      <c r="J15" s="52"/>
      <c r="K15" s="12"/>
      <c r="L15" s="53"/>
      <c r="M15" s="182"/>
      <c r="N15" s="185"/>
      <c r="O15" s="188"/>
      <c r="P15" s="741"/>
      <c r="Q15" s="28"/>
      <c r="R15" s="41"/>
      <c r="S15" s="46"/>
      <c r="T15" s="182"/>
      <c r="U15" s="192"/>
      <c r="V15" s="192"/>
      <c r="W15" s="697"/>
      <c r="X15" s="328"/>
      <c r="Y15" s="328"/>
      <c r="Z15" s="569"/>
      <c r="AA15" s="579"/>
      <c r="AB15" s="586"/>
      <c r="AC15" s="586"/>
      <c r="AD15" s="774"/>
      <c r="AE15" s="28"/>
      <c r="AF15" s="28"/>
      <c r="AG15" s="12"/>
      <c r="AH15" s="579"/>
      <c r="AI15" s="586"/>
      <c r="AJ15" s="586"/>
    </row>
    <row r="16" spans="1:54" ht="16.75" customHeight="1">
      <c r="A16" s="698" t="s">
        <v>9</v>
      </c>
      <c r="B16" s="697" t="s">
        <v>247</v>
      </c>
      <c r="C16" s="566" t="s">
        <v>247</v>
      </c>
      <c r="D16" s="659">
        <v>30</v>
      </c>
      <c r="E16" s="563" t="s">
        <v>507</v>
      </c>
      <c r="F16" s="189">
        <v>1</v>
      </c>
      <c r="G16" s="582"/>
      <c r="H16" s="593"/>
      <c r="I16" s="736" t="str">
        <f>'12月菜單'!F24</f>
        <v>筍絲炒蛋</v>
      </c>
      <c r="J16" s="51" t="s">
        <v>209</v>
      </c>
      <c r="K16" s="261">
        <f t="shared" ref="K16:K19" si="11">L16/701*1000</f>
        <v>39.942938659058484</v>
      </c>
      <c r="L16" s="261">
        <v>28</v>
      </c>
      <c r="M16" s="185"/>
      <c r="N16" s="185">
        <f>K16/55</f>
        <v>0.72623524834651787</v>
      </c>
      <c r="O16" s="207"/>
      <c r="P16" s="697" t="str">
        <f>'12月菜單'!F25</f>
        <v>豆干滷味</v>
      </c>
      <c r="Q16" s="566" t="s">
        <v>453</v>
      </c>
      <c r="R16" s="610">
        <f t="shared" ref="R16:R19" si="12">S16/701*1000</f>
        <v>28.530670470756064</v>
      </c>
      <c r="S16" s="565">
        <v>20</v>
      </c>
      <c r="T16" s="192"/>
      <c r="U16" s="586">
        <f>R16/40</f>
        <v>0.71326676176890158</v>
      </c>
      <c r="V16" s="277"/>
      <c r="W16" s="697" t="str">
        <f>'12月菜單'!F26</f>
        <v>筍乾滷白菜</v>
      </c>
      <c r="X16" s="336" t="s">
        <v>372</v>
      </c>
      <c r="Y16" s="261">
        <f t="shared" ref="Y16:Y18" si="13">Z16/701*1000</f>
        <v>14.265335235378032</v>
      </c>
      <c r="Z16" s="573">
        <v>10</v>
      </c>
      <c r="AA16" s="579"/>
      <c r="AB16" s="586"/>
      <c r="AC16" s="612">
        <f t="shared" ref="AC16:AC18" si="14">Y16/100</f>
        <v>0.14265335235378032</v>
      </c>
      <c r="AD16" s="736" t="str">
        <f>'12月菜單'!F27</f>
        <v>五更燴什錦</v>
      </c>
      <c r="AE16" s="566" t="s">
        <v>155</v>
      </c>
      <c r="AF16" s="610">
        <f t="shared" ref="AF16:AF20" si="15">AG16/701*1000</f>
        <v>28.530670470756064</v>
      </c>
      <c r="AG16" s="659">
        <v>20</v>
      </c>
      <c r="AH16" s="579"/>
      <c r="AI16" s="586">
        <f>AF16/55</f>
        <v>0.51873946310465568</v>
      </c>
      <c r="AJ16" s="612"/>
    </row>
    <row r="17" spans="1:36" ht="17">
      <c r="A17" s="693"/>
      <c r="B17" s="697"/>
      <c r="C17" s="563"/>
      <c r="D17" s="659"/>
      <c r="E17" s="659"/>
      <c r="F17" s="189"/>
      <c r="G17" s="582"/>
      <c r="H17" s="593"/>
      <c r="I17" s="737"/>
      <c r="J17" s="51" t="s">
        <v>431</v>
      </c>
      <c r="K17" s="261">
        <f t="shared" si="11"/>
        <v>25.677603423680456</v>
      </c>
      <c r="L17" s="74">
        <v>18</v>
      </c>
      <c r="M17" s="185"/>
      <c r="N17" s="185"/>
      <c r="O17" s="207">
        <f t="shared" ref="O17:O19" si="16">K17/100</f>
        <v>0.25677603423680456</v>
      </c>
      <c r="P17" s="697"/>
      <c r="Q17" s="576" t="s">
        <v>369</v>
      </c>
      <c r="R17" s="610">
        <f t="shared" si="12"/>
        <v>12.838801711840228</v>
      </c>
      <c r="S17" s="565">
        <v>9</v>
      </c>
      <c r="T17" s="182"/>
      <c r="U17" s="586">
        <f>R17/35</f>
        <v>0.36682290605257795</v>
      </c>
      <c r="V17" s="277"/>
      <c r="W17" s="697"/>
      <c r="X17" s="336" t="s">
        <v>358</v>
      </c>
      <c r="Y17" s="261">
        <f t="shared" si="13"/>
        <v>49.928673323823105</v>
      </c>
      <c r="Z17" s="573">
        <v>35</v>
      </c>
      <c r="AA17" s="586"/>
      <c r="AB17" s="586"/>
      <c r="AC17" s="612">
        <f t="shared" si="14"/>
        <v>0.49928673323823103</v>
      </c>
      <c r="AD17" s="737"/>
      <c r="AE17" s="566" t="s">
        <v>523</v>
      </c>
      <c r="AF17" s="610">
        <f t="shared" si="15"/>
        <v>14.265335235378032</v>
      </c>
      <c r="AG17" s="659">
        <v>10</v>
      </c>
      <c r="AH17" s="579"/>
      <c r="AI17" s="586">
        <f>AF17/35</f>
        <v>0.40758100672508663</v>
      </c>
      <c r="AJ17" s="612"/>
    </row>
    <row r="18" spans="1:36" ht="16.75" customHeight="1">
      <c r="A18" s="693"/>
      <c r="B18" s="697"/>
      <c r="C18" s="563"/>
      <c r="D18" s="659"/>
      <c r="E18" s="659"/>
      <c r="F18" s="189"/>
      <c r="G18" s="189"/>
      <c r="H18" s="593">
        <f t="shared" ref="H18:H20" si="17">D18/100</f>
        <v>0</v>
      </c>
      <c r="I18" s="737"/>
      <c r="J18" s="51" t="s">
        <v>326</v>
      </c>
      <c r="K18" s="261">
        <f t="shared" si="11"/>
        <v>9.985734664764621</v>
      </c>
      <c r="L18" s="393">
        <v>7</v>
      </c>
      <c r="M18" s="189"/>
      <c r="N18" s="189"/>
      <c r="O18" s="207">
        <f t="shared" si="16"/>
        <v>9.9857346647646214E-2</v>
      </c>
      <c r="P18" s="697"/>
      <c r="Q18" s="577" t="s">
        <v>323</v>
      </c>
      <c r="R18" s="610">
        <f t="shared" si="12"/>
        <v>28.530670470756064</v>
      </c>
      <c r="S18" s="565">
        <v>20</v>
      </c>
      <c r="T18" s="182"/>
      <c r="U18" s="586"/>
      <c r="V18" s="612">
        <f>R18/100</f>
        <v>0.28530670470756064</v>
      </c>
      <c r="W18" s="697"/>
      <c r="X18" s="336" t="s">
        <v>369</v>
      </c>
      <c r="Y18" s="261">
        <f t="shared" si="13"/>
        <v>8.5592011412268185</v>
      </c>
      <c r="Z18" s="573">
        <v>6</v>
      </c>
      <c r="AA18" s="579"/>
      <c r="AB18" s="586"/>
      <c r="AC18" s="612">
        <f t="shared" si="14"/>
        <v>8.5592011412268187E-2</v>
      </c>
      <c r="AD18" s="737"/>
      <c r="AE18" s="115" t="s">
        <v>193</v>
      </c>
      <c r="AF18" s="610">
        <f t="shared" si="15"/>
        <v>11.412268188302425</v>
      </c>
      <c r="AG18" s="659">
        <v>8</v>
      </c>
      <c r="AH18" s="579"/>
      <c r="AI18" s="579"/>
      <c r="AJ18" s="612">
        <f t="shared" ref="AJ18:AJ20" si="18">AF18/100</f>
        <v>0.11412268188302425</v>
      </c>
    </row>
    <row r="19" spans="1:36" ht="17">
      <c r="A19" s="693"/>
      <c r="B19" s="697"/>
      <c r="C19" s="563"/>
      <c r="D19" s="659"/>
      <c r="E19" s="659"/>
      <c r="F19" s="189"/>
      <c r="G19" s="190"/>
      <c r="H19" s="593">
        <f t="shared" si="17"/>
        <v>0</v>
      </c>
      <c r="I19" s="737"/>
      <c r="J19" s="51" t="s">
        <v>354</v>
      </c>
      <c r="K19" s="261">
        <f t="shared" si="11"/>
        <v>4.2796005706134093</v>
      </c>
      <c r="L19" s="393">
        <v>3</v>
      </c>
      <c r="M19" s="189"/>
      <c r="N19" s="185"/>
      <c r="O19" s="207">
        <f t="shared" si="16"/>
        <v>4.2796005706134094E-2</v>
      </c>
      <c r="P19" s="697"/>
      <c r="Q19" s="577" t="s">
        <v>378</v>
      </c>
      <c r="R19" s="610">
        <f t="shared" si="12"/>
        <v>7.132667617689016</v>
      </c>
      <c r="S19" s="565">
        <v>5</v>
      </c>
      <c r="T19" s="182"/>
      <c r="U19" s="284"/>
      <c r="V19" s="612">
        <f>R19/100</f>
        <v>7.1326676176890161E-2</v>
      </c>
      <c r="W19" s="697"/>
      <c r="X19" s="52" t="s">
        <v>355</v>
      </c>
      <c r="Y19" s="261"/>
      <c r="Z19" s="573">
        <v>1</v>
      </c>
      <c r="AA19" s="579"/>
      <c r="AB19" s="613"/>
      <c r="AC19" s="612"/>
      <c r="AD19" s="737"/>
      <c r="AE19" s="566" t="s">
        <v>194</v>
      </c>
      <c r="AF19" s="610">
        <f t="shared" si="15"/>
        <v>8.5592011412268185</v>
      </c>
      <c r="AG19" s="659">
        <v>6</v>
      </c>
      <c r="AH19" s="579"/>
      <c r="AI19" s="613"/>
      <c r="AJ19" s="612">
        <f t="shared" si="18"/>
        <v>8.5592011412268187E-2</v>
      </c>
    </row>
    <row r="20" spans="1:36" ht="17">
      <c r="A20" s="693"/>
      <c r="B20" s="697"/>
      <c r="C20" s="563"/>
      <c r="D20" s="659"/>
      <c r="E20" s="659"/>
      <c r="F20" s="579"/>
      <c r="G20" s="580"/>
      <c r="H20" s="593">
        <f t="shared" si="17"/>
        <v>0</v>
      </c>
      <c r="I20" s="737"/>
      <c r="J20" s="52"/>
      <c r="K20" s="261"/>
      <c r="L20" s="393"/>
      <c r="M20" s="182"/>
      <c r="N20" s="183"/>
      <c r="O20" s="207"/>
      <c r="P20" s="697"/>
      <c r="R20" s="610"/>
      <c r="S20" s="564"/>
      <c r="T20" s="182"/>
      <c r="U20" s="183"/>
      <c r="V20" s="612"/>
      <c r="W20" s="697"/>
      <c r="X20" s="12"/>
      <c r="Y20" s="261"/>
      <c r="Z20" s="563"/>
      <c r="AA20" s="579"/>
      <c r="AB20" s="580"/>
      <c r="AC20" s="612"/>
      <c r="AD20" s="737"/>
      <c r="AE20" s="566" t="s">
        <v>180</v>
      </c>
      <c r="AF20" s="610">
        <f t="shared" si="15"/>
        <v>5.7061340941512126</v>
      </c>
      <c r="AG20" s="563">
        <v>4</v>
      </c>
      <c r="AH20" s="579"/>
      <c r="AI20" s="580"/>
      <c r="AJ20" s="612">
        <f t="shared" si="18"/>
        <v>5.7061340941512127E-2</v>
      </c>
    </row>
    <row r="21" spans="1:36" ht="17">
      <c r="A21" s="693"/>
      <c r="B21" s="697"/>
      <c r="C21" s="563"/>
      <c r="D21" s="563"/>
      <c r="E21" s="659"/>
      <c r="F21" s="585"/>
      <c r="G21" s="579"/>
      <c r="H21" s="593"/>
      <c r="I21" s="738"/>
      <c r="J21" s="52"/>
      <c r="K21" s="12"/>
      <c r="L21" s="393"/>
      <c r="M21" s="191"/>
      <c r="N21" s="182"/>
      <c r="O21" s="207"/>
      <c r="P21" s="697"/>
      <c r="Q21" s="12"/>
      <c r="R21" s="12"/>
      <c r="S21" s="290"/>
      <c r="T21" s="191"/>
      <c r="U21" s="182"/>
      <c r="V21" s="277"/>
      <c r="W21" s="697"/>
      <c r="X21" s="503"/>
      <c r="Y21" s="499"/>
      <c r="Z21" s="569"/>
      <c r="AA21" s="585"/>
      <c r="AB21" s="579"/>
      <c r="AC21" s="612"/>
      <c r="AD21" s="738"/>
      <c r="AE21" s="566" t="s">
        <v>524</v>
      </c>
      <c r="AF21" s="659">
        <v>0.3</v>
      </c>
      <c r="AG21" s="28"/>
      <c r="AH21" s="585"/>
      <c r="AI21" s="579"/>
      <c r="AJ21" s="612"/>
    </row>
    <row r="22" spans="1:36" ht="16.75" customHeight="1">
      <c r="A22" s="698" t="s">
        <v>32</v>
      </c>
      <c r="B22" s="697"/>
      <c r="C22" s="70"/>
      <c r="D22" s="610"/>
      <c r="E22" s="572"/>
      <c r="F22" s="580"/>
      <c r="G22" s="580"/>
      <c r="H22" s="593"/>
      <c r="I22" s="736" t="s">
        <v>27</v>
      </c>
      <c r="J22" s="642" t="s">
        <v>484</v>
      </c>
      <c r="K22" s="261">
        <f t="shared" ref="K22" si="19">L22/701*1000</f>
        <v>77.03281027104137</v>
      </c>
      <c r="L22" s="643">
        <v>54</v>
      </c>
      <c r="M22" s="183"/>
      <c r="N22" s="183"/>
      <c r="O22" s="207">
        <f t="shared" ref="O22" si="20">K22/100</f>
        <v>0.77032810271041374</v>
      </c>
      <c r="P22" s="697"/>
      <c r="Q22" s="362"/>
      <c r="R22" s="177"/>
      <c r="S22" s="80"/>
      <c r="T22" s="183"/>
      <c r="U22" s="183"/>
      <c r="V22" s="277"/>
      <c r="W22" s="697" t="s">
        <v>27</v>
      </c>
      <c r="X22" s="70" t="s">
        <v>356</v>
      </c>
      <c r="Y22" s="261">
        <f t="shared" ref="Y22:Y27" si="21">Z22/701*1000</f>
        <v>71.32667617689016</v>
      </c>
      <c r="Z22" s="574">
        <v>50</v>
      </c>
      <c r="AA22" s="580"/>
      <c r="AB22" s="580"/>
      <c r="AC22" s="612">
        <f t="shared" ref="AC22:AC24" si="22">Y22/100</f>
        <v>0.71326676176890158</v>
      </c>
      <c r="AD22" s="697" t="s">
        <v>27</v>
      </c>
      <c r="AE22" s="641" t="s">
        <v>31</v>
      </c>
      <c r="AF22" s="610">
        <f t="shared" ref="AF22" si="23">AG22/701*1000</f>
        <v>71.32667617689016</v>
      </c>
      <c r="AG22" s="12">
        <v>50</v>
      </c>
      <c r="AH22" s="580"/>
      <c r="AI22" s="580"/>
      <c r="AJ22" s="612">
        <f t="shared" ref="AJ22" si="24">AF22/100</f>
        <v>0.71326676176890158</v>
      </c>
    </row>
    <row r="23" spans="1:36" ht="17">
      <c r="A23" s="693"/>
      <c r="B23" s="697"/>
      <c r="C23" s="115"/>
      <c r="D23" s="659"/>
      <c r="E23" s="568"/>
      <c r="F23" s="580"/>
      <c r="G23" s="580"/>
      <c r="H23" s="593"/>
      <c r="I23" s="737"/>
      <c r="J23" s="72"/>
      <c r="K23" s="329"/>
      <c r="L23" s="372"/>
      <c r="M23" s="183"/>
      <c r="N23" s="183"/>
      <c r="O23" s="207"/>
      <c r="P23" s="697"/>
      <c r="Q23" s="72"/>
      <c r="R23" s="328"/>
      <c r="S23" s="59"/>
      <c r="T23" s="183"/>
      <c r="U23" s="183"/>
      <c r="V23" s="277"/>
      <c r="W23" s="697"/>
      <c r="X23" s="115" t="s">
        <v>402</v>
      </c>
      <c r="Y23" s="261" t="s">
        <v>424</v>
      </c>
      <c r="Z23" s="563" t="s">
        <v>433</v>
      </c>
      <c r="AA23" s="580"/>
      <c r="AB23" s="580"/>
      <c r="AC23" s="612"/>
      <c r="AD23" s="697"/>
      <c r="AE23" s="18"/>
      <c r="AF23" s="393"/>
      <c r="AG23" s="12"/>
      <c r="AH23" s="580"/>
      <c r="AI23" s="580"/>
      <c r="AJ23" s="612"/>
    </row>
    <row r="24" spans="1:36" ht="16.75" customHeight="1">
      <c r="A24" s="693"/>
      <c r="B24" s="697"/>
      <c r="C24" s="566"/>
      <c r="D24" s="563"/>
      <c r="E24" s="659"/>
      <c r="F24" s="582"/>
      <c r="G24" s="193"/>
      <c r="H24" s="585"/>
      <c r="I24" s="738"/>
      <c r="J24" s="52"/>
      <c r="K24" s="259"/>
      <c r="L24" s="393"/>
      <c r="M24" s="235"/>
      <c r="N24" s="193"/>
      <c r="O24" s="191"/>
      <c r="P24" s="697"/>
      <c r="Q24" s="258"/>
      <c r="R24" s="259"/>
      <c r="S24" s="260"/>
      <c r="T24" s="192"/>
      <c r="U24" s="191"/>
      <c r="V24" s="191"/>
      <c r="W24" s="697"/>
      <c r="X24" s="52"/>
      <c r="Y24" s="261"/>
      <c r="Z24" s="569"/>
      <c r="AA24" s="586"/>
      <c r="AB24" s="585"/>
      <c r="AC24" s="612">
        <f t="shared" si="22"/>
        <v>0</v>
      </c>
      <c r="AD24" s="697"/>
      <c r="AE24" s="18"/>
      <c r="AF24" s="12"/>
      <c r="AG24" s="393"/>
      <c r="AH24" s="586"/>
      <c r="AI24" s="585"/>
      <c r="AJ24" s="585"/>
    </row>
    <row r="25" spans="1:36" ht="16.75" customHeight="1">
      <c r="A25" s="692" t="s">
        <v>10</v>
      </c>
      <c r="B25" s="697" t="s">
        <v>504</v>
      </c>
      <c r="C25" s="70" t="s">
        <v>122</v>
      </c>
      <c r="D25" s="610">
        <f t="shared" ref="D25" si="25">E25/525*1000</f>
        <v>13.333333333333334</v>
      </c>
      <c r="E25" s="572">
        <v>7</v>
      </c>
      <c r="F25" s="585"/>
      <c r="G25" s="582">
        <f>D25/55</f>
        <v>0.24242424242424243</v>
      </c>
      <c r="H25" s="593"/>
      <c r="I25" s="736" t="str">
        <f>'12月菜單'!H24</f>
        <v>榨菜肉絲湯</v>
      </c>
      <c r="J25" s="336" t="s">
        <v>388</v>
      </c>
      <c r="K25" s="261">
        <f t="shared" ref="K25:K26" si="26">L25/701*1000</f>
        <v>8.5592011412268185</v>
      </c>
      <c r="L25" s="74">
        <v>6</v>
      </c>
      <c r="M25" s="370"/>
      <c r="N25" s="494">
        <f>K25/35</f>
        <v>0.24454860403505196</v>
      </c>
      <c r="O25" s="310"/>
      <c r="P25" s="697" t="str">
        <f>'12月菜單'!H25</f>
        <v>關東煮</v>
      </c>
      <c r="Q25" s="336" t="s">
        <v>380</v>
      </c>
      <c r="R25" s="610">
        <f t="shared" ref="R25:R28" si="27">S25/701*1000</f>
        <v>25.677603423680456</v>
      </c>
      <c r="S25" s="78">
        <v>18</v>
      </c>
      <c r="T25" s="191"/>
      <c r="U25" s="192"/>
      <c r="V25" s="612">
        <f>R25/100</f>
        <v>0.25677603423680456</v>
      </c>
      <c r="W25" s="697" t="str">
        <f>'12月菜單'!H26</f>
        <v>豆腐蛋花湯</v>
      </c>
      <c r="X25" s="367" t="s">
        <v>360</v>
      </c>
      <c r="Y25" s="610">
        <f t="shared" si="21"/>
        <v>14.265335235378032</v>
      </c>
      <c r="Z25" s="610">
        <v>10</v>
      </c>
      <c r="AA25" s="586"/>
      <c r="AB25" s="586">
        <f>Y25/80</f>
        <v>0.1783166904422254</v>
      </c>
      <c r="AC25" s="612"/>
      <c r="AD25" s="697" t="str">
        <f>'12月菜單'!H27</f>
        <v>紅豆麥片湯</v>
      </c>
      <c r="AE25" s="320" t="s">
        <v>443</v>
      </c>
      <c r="AF25" s="610">
        <f t="shared" ref="AF25:AF26" si="28">AG25/701*1000</f>
        <v>17.118402282453637</v>
      </c>
      <c r="AG25" s="78">
        <v>12</v>
      </c>
      <c r="AH25" s="586">
        <f>AF25/25</f>
        <v>0.6847360912981455</v>
      </c>
      <c r="AI25" s="587"/>
      <c r="AJ25" s="612"/>
    </row>
    <row r="26" spans="1:36" ht="17">
      <c r="A26" s="692"/>
      <c r="B26" s="697"/>
      <c r="C26" s="115" t="s">
        <v>522</v>
      </c>
      <c r="D26" s="610"/>
      <c r="E26" s="568" t="s">
        <v>508</v>
      </c>
      <c r="F26" s="215"/>
      <c r="G26" s="582"/>
      <c r="H26" s="593">
        <v>0.1</v>
      </c>
      <c r="I26" s="737"/>
      <c r="J26" s="336" t="s">
        <v>389</v>
      </c>
      <c r="K26" s="261">
        <f t="shared" si="26"/>
        <v>17.118402282453637</v>
      </c>
      <c r="L26" s="80">
        <v>12</v>
      </c>
      <c r="M26" s="371"/>
      <c r="N26" s="311"/>
      <c r="O26" s="207">
        <f t="shared" ref="O26" si="29">K26/100</f>
        <v>0.17118402282453637</v>
      </c>
      <c r="P26" s="697"/>
      <c r="Q26" s="336" t="s">
        <v>451</v>
      </c>
      <c r="R26" s="610">
        <f t="shared" si="27"/>
        <v>14.265335235378032</v>
      </c>
      <c r="S26" s="78">
        <v>10</v>
      </c>
      <c r="T26" s="582">
        <f>R26/90</f>
        <v>0.15850372483753369</v>
      </c>
      <c r="U26" s="192"/>
      <c r="V26" s="277"/>
      <c r="W26" s="697"/>
      <c r="X26" s="359" t="s">
        <v>365</v>
      </c>
      <c r="Y26" s="610">
        <f t="shared" si="21"/>
        <v>8.5592011412268185</v>
      </c>
      <c r="Z26" s="610">
        <v>6</v>
      </c>
      <c r="AA26" s="586"/>
      <c r="AB26" s="586">
        <f>Y26/55</f>
        <v>0.15562183893139669</v>
      </c>
      <c r="AC26" s="612"/>
      <c r="AD26" s="697"/>
      <c r="AE26" s="51" t="s">
        <v>434</v>
      </c>
      <c r="AF26" s="610">
        <f t="shared" si="28"/>
        <v>4.2796005706134093</v>
      </c>
      <c r="AG26" s="78">
        <v>3</v>
      </c>
      <c r="AH26" s="586">
        <f>AF26/20</f>
        <v>0.21398002853067047</v>
      </c>
      <c r="AI26" s="586"/>
      <c r="AJ26" s="612"/>
    </row>
    <row r="27" spans="1:36" ht="17">
      <c r="A27" s="692"/>
      <c r="B27" s="697"/>
      <c r="C27" s="566"/>
      <c r="D27" s="563"/>
      <c r="E27" s="659"/>
      <c r="F27" s="586"/>
      <c r="G27" s="582"/>
      <c r="H27" s="593"/>
      <c r="I27" s="737"/>
      <c r="J27" s="36"/>
      <c r="K27" s="261"/>
      <c r="L27" s="80"/>
      <c r="M27" s="371"/>
      <c r="N27" s="185"/>
      <c r="O27" s="310"/>
      <c r="P27" s="697"/>
      <c r="Q27" s="421" t="s">
        <v>452</v>
      </c>
      <c r="R27" s="610">
        <f t="shared" si="27"/>
        <v>8.5592011412268185</v>
      </c>
      <c r="S27" s="80">
        <v>6</v>
      </c>
      <c r="T27" s="582">
        <f>R27/35</f>
        <v>0.24454860403505196</v>
      </c>
      <c r="U27" s="192"/>
      <c r="V27" s="277"/>
      <c r="W27" s="697"/>
      <c r="X27" s="359" t="s">
        <v>371</v>
      </c>
      <c r="Y27" s="610">
        <f t="shared" si="21"/>
        <v>5.7061340941512126</v>
      </c>
      <c r="Z27" s="610">
        <v>4</v>
      </c>
      <c r="AA27" s="586"/>
      <c r="AB27" s="586"/>
      <c r="AC27" s="612">
        <f>Y27/100</f>
        <v>5.7061340941512127E-2</v>
      </c>
      <c r="AD27" s="697"/>
      <c r="AE27" s="51" t="s">
        <v>435</v>
      </c>
      <c r="AF27" s="283"/>
      <c r="AG27" s="78"/>
      <c r="AH27" s="586"/>
      <c r="AI27" s="586"/>
      <c r="AJ27" s="612"/>
    </row>
    <row r="28" spans="1:36" ht="17">
      <c r="A28" s="692"/>
      <c r="B28" s="697"/>
      <c r="C28" s="50"/>
      <c r="D28" s="610"/>
      <c r="E28" s="571"/>
      <c r="F28" s="582"/>
      <c r="G28" s="193"/>
      <c r="H28" s="593"/>
      <c r="I28" s="737"/>
      <c r="J28" s="336"/>
      <c r="K28" s="261"/>
      <c r="L28" s="80"/>
      <c r="M28" s="371">
        <f>K28/85</f>
        <v>0</v>
      </c>
      <c r="N28" s="307"/>
      <c r="O28" s="308"/>
      <c r="P28" s="697"/>
      <c r="Q28" s="421" t="s">
        <v>370</v>
      </c>
      <c r="R28" s="610">
        <f t="shared" si="27"/>
        <v>8.5592011412268185</v>
      </c>
      <c r="S28" s="80">
        <v>6</v>
      </c>
      <c r="T28" s="192"/>
      <c r="U28" s="586">
        <f>R28/50</f>
        <v>0.17118402282453637</v>
      </c>
      <c r="V28" s="277"/>
      <c r="W28" s="697"/>
      <c r="X28" s="366"/>
      <c r="Y28" s="177"/>
      <c r="Z28" s="85"/>
      <c r="AA28" s="586"/>
      <c r="AB28" s="620"/>
      <c r="AC28" s="612"/>
      <c r="AD28" s="760"/>
      <c r="AE28" s="115"/>
      <c r="AF28" s="393"/>
      <c r="AG28" s="12"/>
      <c r="AH28" s="586"/>
      <c r="AI28" s="620"/>
      <c r="AJ28" s="612"/>
    </row>
    <row r="29" spans="1:36" ht="17">
      <c r="A29" s="692"/>
      <c r="B29" s="697"/>
      <c r="C29" s="566" t="s">
        <v>43</v>
      </c>
      <c r="D29" s="563"/>
      <c r="E29" s="659">
        <v>0.4</v>
      </c>
      <c r="F29" s="582"/>
      <c r="G29" s="585"/>
      <c r="H29" s="593"/>
      <c r="I29" s="738"/>
      <c r="J29" s="52"/>
      <c r="K29" s="261"/>
      <c r="L29" s="393"/>
      <c r="M29" s="238"/>
      <c r="N29" s="182"/>
      <c r="O29" s="310">
        <f t="shared" ref="O29" si="30">K29/100</f>
        <v>0</v>
      </c>
      <c r="P29" s="697"/>
      <c r="Q29" s="258" t="s">
        <v>60</v>
      </c>
      <c r="R29" s="259"/>
      <c r="S29" s="260">
        <v>0.6</v>
      </c>
      <c r="T29" s="192"/>
      <c r="U29" s="191"/>
      <c r="V29" s="277"/>
      <c r="W29" s="697"/>
      <c r="X29" s="258" t="s">
        <v>134</v>
      </c>
      <c r="Y29" s="259"/>
      <c r="Z29" s="260">
        <v>0.8</v>
      </c>
      <c r="AA29" s="586"/>
      <c r="AB29" s="579"/>
      <c r="AC29" s="612"/>
      <c r="AD29" s="697"/>
      <c r="AE29" s="258" t="s">
        <v>60</v>
      </c>
      <c r="AF29" s="12"/>
      <c r="AG29" s="393">
        <v>0.6</v>
      </c>
      <c r="AH29" s="586"/>
      <c r="AI29" s="579"/>
      <c r="AJ29" s="612"/>
    </row>
    <row r="30" spans="1:36" ht="17">
      <c r="A30" s="692" t="s">
        <v>2</v>
      </c>
      <c r="B30" s="693"/>
      <c r="C30" s="258"/>
      <c r="D30" s="259"/>
      <c r="E30" s="260"/>
      <c r="F30" s="185"/>
      <c r="G30" s="185"/>
      <c r="H30" s="196"/>
      <c r="I30" s="290"/>
      <c r="J30" s="271" t="s">
        <v>134</v>
      </c>
      <c r="K30" s="272"/>
      <c r="L30" s="273">
        <v>0.8</v>
      </c>
      <c r="M30" s="185"/>
      <c r="N30" s="196"/>
      <c r="O30" s="196"/>
      <c r="P30" s="290"/>
      <c r="Q30" s="295" t="s">
        <v>35</v>
      </c>
      <c r="R30" s="12"/>
      <c r="S30" s="114" t="s">
        <v>512</v>
      </c>
      <c r="T30" s="192"/>
      <c r="U30" s="196"/>
      <c r="V30" s="196"/>
      <c r="W30" s="290"/>
      <c r="X30" s="12"/>
      <c r="Y30" s="12"/>
      <c r="Z30" s="290"/>
      <c r="AA30" s="586"/>
      <c r="AB30" s="588"/>
      <c r="AC30" s="588"/>
      <c r="AD30" s="290"/>
      <c r="AE30" s="12"/>
      <c r="AF30" s="12"/>
      <c r="AG30" s="290"/>
      <c r="AH30" s="586"/>
      <c r="AI30" s="588"/>
      <c r="AJ30" s="588"/>
    </row>
    <row r="31" spans="1:36" ht="17">
      <c r="A31" s="692" t="s">
        <v>11</v>
      </c>
      <c r="B31" s="693"/>
      <c r="C31" s="112"/>
      <c r="D31" s="113"/>
      <c r="E31" s="112"/>
      <c r="F31" s="197"/>
      <c r="G31" s="197"/>
      <c r="H31" s="208"/>
      <c r="I31" s="290" t="s">
        <v>11</v>
      </c>
      <c r="J31" s="173"/>
      <c r="K31" s="12"/>
      <c r="L31" s="173"/>
      <c r="M31" s="197"/>
      <c r="N31" s="197"/>
      <c r="O31" s="208"/>
      <c r="P31" s="290" t="s">
        <v>11</v>
      </c>
      <c r="Q31" s="114"/>
      <c r="R31" s="12"/>
      <c r="S31" s="114"/>
      <c r="T31" s="197"/>
      <c r="U31" s="197"/>
      <c r="V31" s="208"/>
      <c r="W31" s="393" t="s">
        <v>11</v>
      </c>
      <c r="X31" s="12"/>
      <c r="Y31" s="12"/>
      <c r="Z31" s="290"/>
      <c r="AA31" s="589"/>
      <c r="AB31" s="589"/>
      <c r="AC31" s="594"/>
      <c r="AD31" s="290" t="s">
        <v>11</v>
      </c>
      <c r="AE31" s="290"/>
      <c r="AF31" s="12"/>
      <c r="AG31" s="290"/>
      <c r="AH31" s="589"/>
      <c r="AI31" s="589"/>
      <c r="AJ31" s="594"/>
    </row>
    <row r="32" spans="1:36" ht="16.75" customHeight="1">
      <c r="A32" s="694" t="s">
        <v>12</v>
      </c>
      <c r="B32" s="679" t="s">
        <v>13</v>
      </c>
      <c r="C32" s="679"/>
      <c r="D32" s="13">
        <v>3</v>
      </c>
      <c r="E32" s="24">
        <f>D32*45</f>
        <v>135</v>
      </c>
      <c r="F32" s="197"/>
      <c r="G32" s="197"/>
      <c r="H32" s="197"/>
      <c r="I32" s="679" t="s">
        <v>13</v>
      </c>
      <c r="J32" s="679"/>
      <c r="K32" s="13">
        <v>3</v>
      </c>
      <c r="L32" s="24">
        <f>K32*45</f>
        <v>135</v>
      </c>
      <c r="M32" s="197"/>
      <c r="N32" s="197"/>
      <c r="O32" s="197"/>
      <c r="P32" s="679" t="s">
        <v>13</v>
      </c>
      <c r="Q32" s="679"/>
      <c r="R32" s="13">
        <v>3</v>
      </c>
      <c r="S32" s="24">
        <f>R32*45</f>
        <v>135</v>
      </c>
      <c r="T32" s="197"/>
      <c r="U32" s="197"/>
      <c r="V32" s="197"/>
      <c r="W32" s="679" t="s">
        <v>13</v>
      </c>
      <c r="X32" s="679"/>
      <c r="Y32" s="13">
        <v>3</v>
      </c>
      <c r="Z32" s="24">
        <f>Y32*45</f>
        <v>135</v>
      </c>
      <c r="AA32" s="589"/>
      <c r="AB32" s="589"/>
      <c r="AC32" s="589"/>
      <c r="AD32" s="679" t="s">
        <v>13</v>
      </c>
      <c r="AE32" s="679"/>
      <c r="AF32" s="13">
        <v>3</v>
      </c>
      <c r="AG32" s="24">
        <f>AF32*45</f>
        <v>135</v>
      </c>
      <c r="AH32" s="589"/>
      <c r="AI32" s="589"/>
      <c r="AJ32" s="589"/>
    </row>
    <row r="33" spans="1:36" ht="16.75" customHeight="1">
      <c r="A33" s="695"/>
      <c r="B33" s="394" t="s">
        <v>220</v>
      </c>
      <c r="C33" s="394"/>
      <c r="D33" s="205" t="e">
        <f>SUM(#REF!)</f>
        <v>#REF!</v>
      </c>
      <c r="E33" s="25" t="e">
        <f>D33*70</f>
        <v>#REF!</v>
      </c>
      <c r="F33" s="198"/>
      <c r="G33" s="198"/>
      <c r="H33" s="198"/>
      <c r="I33" s="394" t="s">
        <v>220</v>
      </c>
      <c r="J33" s="394"/>
      <c r="K33" s="205">
        <f>SUM(M5:M29)</f>
        <v>4.785306704707561</v>
      </c>
      <c r="L33" s="25">
        <f>K33*70</f>
        <v>334.97146932952927</v>
      </c>
      <c r="M33" s="198"/>
      <c r="N33" s="198"/>
      <c r="O33" s="198"/>
      <c r="P33" s="394" t="s">
        <v>220</v>
      </c>
      <c r="Q33" s="394"/>
      <c r="R33" s="205">
        <f>SUM(T5:T29)</f>
        <v>5.5385730136086773</v>
      </c>
      <c r="S33" s="25">
        <f>R33*70</f>
        <v>387.70011095260742</v>
      </c>
      <c r="T33" s="198"/>
      <c r="U33" s="198"/>
      <c r="V33" s="198"/>
      <c r="W33" s="394" t="s">
        <v>220</v>
      </c>
      <c r="X33" s="394"/>
      <c r="Y33" s="205">
        <f>SUM(AA5:AA29)</f>
        <v>4.5</v>
      </c>
      <c r="Z33" s="25">
        <f>Y33*70</f>
        <v>315</v>
      </c>
      <c r="AA33" s="590"/>
      <c r="AB33" s="590"/>
      <c r="AC33" s="590"/>
      <c r="AD33" s="394" t="s">
        <v>220</v>
      </c>
      <c r="AE33" s="394"/>
      <c r="AF33" s="205">
        <f>SUM(AH5:AH29)</f>
        <v>5.3987161198288156</v>
      </c>
      <c r="AG33" s="25">
        <f>AF33*70</f>
        <v>377.91012838801709</v>
      </c>
      <c r="AH33" s="590"/>
      <c r="AI33" s="590"/>
      <c r="AJ33" s="590"/>
    </row>
    <row r="34" spans="1:36" ht="17">
      <c r="A34" s="695"/>
      <c r="B34" s="394" t="s">
        <v>221</v>
      </c>
      <c r="C34" s="394"/>
      <c r="D34" s="205">
        <f>SUM(G5:G31)</f>
        <v>1.7097158666345542</v>
      </c>
      <c r="E34" s="25">
        <f>D34*75</f>
        <v>128.22868999759157</v>
      </c>
      <c r="F34" s="199"/>
      <c r="G34" s="199"/>
      <c r="H34" s="199"/>
      <c r="I34" s="394" t="s">
        <v>221</v>
      </c>
      <c r="J34" s="394"/>
      <c r="K34" s="205">
        <f>SUM(N5:N31)</f>
        <v>2.6380449080163775</v>
      </c>
      <c r="L34" s="25">
        <f>K34*75</f>
        <v>197.85336810122831</v>
      </c>
      <c r="M34" s="199"/>
      <c r="N34" s="199"/>
      <c r="O34" s="199"/>
      <c r="P34" s="394" t="s">
        <v>221</v>
      </c>
      <c r="Q34" s="394"/>
      <c r="R34" s="205">
        <f>SUM(U5:U31)</f>
        <v>2.3517424088037497</v>
      </c>
      <c r="S34" s="25">
        <f>R34*75</f>
        <v>176.38068066028123</v>
      </c>
      <c r="T34" s="199"/>
      <c r="U34" s="199"/>
      <c r="V34" s="199"/>
      <c r="W34" s="394" t="s">
        <v>221</v>
      </c>
      <c r="X34" s="394"/>
      <c r="Y34" s="205">
        <f>SUM(AB5:AB31)</f>
        <v>2.2903273616540378</v>
      </c>
      <c r="Z34" s="25">
        <f>Y34*75</f>
        <v>171.77455212405283</v>
      </c>
      <c r="AA34" s="591"/>
      <c r="AB34" s="591"/>
      <c r="AC34" s="591"/>
      <c r="AD34" s="394" t="s">
        <v>221</v>
      </c>
      <c r="AE34" s="394"/>
      <c r="AF34" s="205">
        <f>SUM(AI5:AI31)</f>
        <v>3.1680160068177186</v>
      </c>
      <c r="AG34" s="25">
        <f>AF34*75</f>
        <v>237.6012005113289</v>
      </c>
      <c r="AH34" s="591"/>
      <c r="AI34" s="591"/>
      <c r="AJ34" s="591"/>
    </row>
    <row r="35" spans="1:36" ht="17">
      <c r="A35" s="695"/>
      <c r="B35" s="394" t="s">
        <v>16</v>
      </c>
      <c r="C35" s="394"/>
      <c r="D35" s="205" t="e">
        <f>SUM(#REF!)</f>
        <v>#REF!</v>
      </c>
      <c r="E35" s="25" t="e">
        <f>D35*25</f>
        <v>#REF!</v>
      </c>
      <c r="F35" s="200"/>
      <c r="G35" s="200"/>
      <c r="H35" s="200"/>
      <c r="I35" s="394" t="s">
        <v>16</v>
      </c>
      <c r="J35" s="394"/>
      <c r="K35" s="205">
        <f>SUM(O5:O29)</f>
        <v>1.4550641940085591</v>
      </c>
      <c r="L35" s="25">
        <f>K35*25</f>
        <v>36.37660485021398</v>
      </c>
      <c r="M35" s="200"/>
      <c r="N35" s="200"/>
      <c r="O35" s="200"/>
      <c r="P35" s="394" t="s">
        <v>16</v>
      </c>
      <c r="Q35" s="394"/>
      <c r="R35" s="205">
        <f>SUM(V5:V29)</f>
        <v>1.1126961483594864</v>
      </c>
      <c r="S35" s="25">
        <f>R35*25</f>
        <v>27.817403708987161</v>
      </c>
      <c r="T35" s="200"/>
      <c r="U35" s="200"/>
      <c r="V35" s="200"/>
      <c r="W35" s="394" t="s">
        <v>16</v>
      </c>
      <c r="X35" s="394"/>
      <c r="Y35" s="205">
        <f>SUM(AC5:AC29)</f>
        <v>1.7689015691868757</v>
      </c>
      <c r="Z35" s="25">
        <f>Y35*25</f>
        <v>44.222539229671895</v>
      </c>
      <c r="AA35" s="592"/>
      <c r="AB35" s="592"/>
      <c r="AC35" s="592"/>
      <c r="AD35" s="394" t="s">
        <v>16</v>
      </c>
      <c r="AE35" s="394"/>
      <c r="AF35" s="205">
        <f>SUM(AJ5:AJ29)</f>
        <v>1.2125534950071326</v>
      </c>
      <c r="AG35" s="25">
        <f>AF35*25</f>
        <v>30.313837375178316</v>
      </c>
      <c r="AH35" s="592"/>
      <c r="AI35" s="592"/>
      <c r="AJ35" s="592"/>
    </row>
    <row r="36" spans="1:36" ht="17">
      <c r="A36" s="695"/>
      <c r="B36" s="394" t="s">
        <v>17</v>
      </c>
      <c r="C36" s="394"/>
      <c r="D36" s="14">
        <v>0</v>
      </c>
      <c r="E36" s="26">
        <f>D36*60</f>
        <v>0</v>
      </c>
      <c r="F36" s="200"/>
      <c r="G36" s="200"/>
      <c r="H36" s="200"/>
      <c r="I36" s="394" t="s">
        <v>17</v>
      </c>
      <c r="J36" s="394"/>
      <c r="K36" s="14">
        <v>0</v>
      </c>
      <c r="L36" s="26">
        <f>K36*60</f>
        <v>0</v>
      </c>
      <c r="M36" s="200"/>
      <c r="N36" s="200"/>
      <c r="O36" s="200"/>
      <c r="P36" s="394" t="s">
        <v>17</v>
      </c>
      <c r="Q36" s="394"/>
      <c r="R36" s="14">
        <v>0</v>
      </c>
      <c r="S36" s="26">
        <f>R36*60</f>
        <v>0</v>
      </c>
      <c r="T36" s="200"/>
      <c r="U36" s="200"/>
      <c r="V36" s="200"/>
      <c r="W36" s="394" t="s">
        <v>17</v>
      </c>
      <c r="X36" s="394"/>
      <c r="Y36" s="14">
        <v>0</v>
      </c>
      <c r="Z36" s="26">
        <f>Y36*60</f>
        <v>0</v>
      </c>
      <c r="AA36" s="592"/>
      <c r="AB36" s="592"/>
      <c r="AC36" s="592"/>
      <c r="AD36" s="394" t="s">
        <v>17</v>
      </c>
      <c r="AE36" s="394"/>
      <c r="AF36" s="14">
        <v>0</v>
      </c>
      <c r="AG36" s="26">
        <f>AF36*60</f>
        <v>0</v>
      </c>
      <c r="AH36" s="592"/>
      <c r="AI36" s="592"/>
      <c r="AJ36" s="592"/>
    </row>
    <row r="37" spans="1:36" ht="17">
      <c r="A37" s="696"/>
      <c r="B37" s="19" t="s">
        <v>19</v>
      </c>
      <c r="C37" s="19"/>
      <c r="D37" s="20">
        <v>0</v>
      </c>
      <c r="E37" s="26">
        <f>D37*120</f>
        <v>0</v>
      </c>
      <c r="F37" s="201"/>
      <c r="G37" s="201"/>
      <c r="H37" s="201"/>
      <c r="I37" s="19" t="s">
        <v>19</v>
      </c>
      <c r="J37" s="19"/>
      <c r="K37" s="20">
        <v>0</v>
      </c>
      <c r="L37" s="26">
        <f>K37*120</f>
        <v>0</v>
      </c>
      <c r="M37" s="201"/>
      <c r="N37" s="201"/>
      <c r="O37" s="201"/>
      <c r="P37" s="19" t="s">
        <v>19</v>
      </c>
      <c r="Q37" s="19"/>
      <c r="R37" s="20">
        <v>0</v>
      </c>
      <c r="S37" s="26">
        <f>R37*120</f>
        <v>0</v>
      </c>
      <c r="T37" s="317"/>
      <c r="U37" s="317"/>
      <c r="V37" s="317"/>
      <c r="W37" s="19" t="s">
        <v>19</v>
      </c>
      <c r="X37" s="19"/>
      <c r="Y37" s="20">
        <v>0</v>
      </c>
      <c r="Z37" s="26">
        <f>Y37*120</f>
        <v>0</v>
      </c>
      <c r="AA37" s="621"/>
      <c r="AB37" s="621"/>
      <c r="AC37" s="621"/>
      <c r="AD37" s="19" t="s">
        <v>19</v>
      </c>
      <c r="AE37" s="19"/>
      <c r="AF37" s="20">
        <v>0</v>
      </c>
      <c r="AG37" s="26">
        <f>AF37*120</f>
        <v>0</v>
      </c>
      <c r="AH37" s="621"/>
      <c r="AI37" s="621"/>
      <c r="AJ37" s="621"/>
    </row>
    <row r="38" spans="1:36" s="8" customFormat="1" ht="17">
      <c r="A38" s="15"/>
      <c r="B38" s="679" t="s">
        <v>18</v>
      </c>
      <c r="C38" s="679"/>
      <c r="D38" s="16"/>
      <c r="E38" s="26" t="e">
        <f>SUM(E32:E37)</f>
        <v>#REF!</v>
      </c>
      <c r="F38" s="201"/>
      <c r="G38" s="201"/>
      <c r="H38" s="201"/>
      <c r="I38" s="679" t="s">
        <v>18</v>
      </c>
      <c r="J38" s="679"/>
      <c r="K38" s="17"/>
      <c r="L38" s="26">
        <f>SUM(L32:L37)</f>
        <v>704.20144228097161</v>
      </c>
      <c r="M38" s="201"/>
      <c r="N38" s="201"/>
      <c r="O38" s="201"/>
      <c r="P38" s="679" t="s">
        <v>18</v>
      </c>
      <c r="Q38" s="679"/>
      <c r="R38" s="17"/>
      <c r="S38" s="26">
        <f>SUM(S32:S37)</f>
        <v>726.89819532187585</v>
      </c>
      <c r="T38" s="317"/>
      <c r="U38" s="317"/>
      <c r="V38" s="317"/>
      <c r="W38" s="679" t="s">
        <v>18</v>
      </c>
      <c r="X38" s="679"/>
      <c r="Y38" s="17"/>
      <c r="Z38" s="26">
        <f>SUM(Z32:Z37)</f>
        <v>665.99709135372473</v>
      </c>
      <c r="AA38" s="621"/>
      <c r="AB38" s="621"/>
      <c r="AC38" s="621"/>
      <c r="AD38" s="679" t="s">
        <v>18</v>
      </c>
      <c r="AE38" s="679"/>
      <c r="AF38" s="17"/>
      <c r="AG38" s="26">
        <f>SUM(AG32:AG37)</f>
        <v>780.82516627452424</v>
      </c>
      <c r="AH38" s="621"/>
      <c r="AI38" s="621"/>
      <c r="AJ38" s="621"/>
    </row>
    <row r="39" spans="1:36" s="42" customFormat="1" ht="17">
      <c r="A39" s="680" t="s">
        <v>33</v>
      </c>
      <c r="B39" s="680"/>
      <c r="C39" s="680"/>
      <c r="D39" s="680"/>
      <c r="E39" s="680"/>
      <c r="F39" s="680"/>
      <c r="G39" s="680"/>
      <c r="H39" s="680"/>
      <c r="I39" s="681"/>
      <c r="J39" s="681"/>
      <c r="K39" s="681"/>
      <c r="L39" s="681"/>
      <c r="M39" s="681"/>
      <c r="N39" s="681"/>
      <c r="O39" s="681"/>
      <c r="P39" s="681"/>
      <c r="Q39" s="681"/>
      <c r="R39" s="681"/>
      <c r="S39" s="681"/>
      <c r="T39" s="681"/>
      <c r="U39" s="681"/>
      <c r="V39" s="681"/>
      <c r="W39" s="681"/>
      <c r="X39" s="681"/>
      <c r="Y39" s="681"/>
      <c r="Z39" s="681"/>
      <c r="AA39" s="681"/>
      <c r="AB39" s="681"/>
      <c r="AC39" s="681"/>
      <c r="AD39" s="681"/>
      <c r="AE39" s="681"/>
      <c r="AF39" s="681"/>
      <c r="AG39" s="681"/>
      <c r="AH39" s="624"/>
      <c r="AI39" s="624"/>
      <c r="AJ39" s="624"/>
    </row>
    <row r="40" spans="1:36" ht="17">
      <c r="A40" s="682" t="s">
        <v>59</v>
      </c>
      <c r="B40" s="683"/>
      <c r="C40" s="683"/>
      <c r="D40" s="683"/>
      <c r="E40" s="683"/>
      <c r="F40" s="683"/>
      <c r="G40" s="684"/>
      <c r="H40" s="684"/>
      <c r="I40" s="684"/>
      <c r="J40" s="684"/>
      <c r="K40" s="684"/>
      <c r="L40" s="684"/>
      <c r="M40" s="204"/>
      <c r="N40" s="204"/>
      <c r="O40" s="204"/>
      <c r="T40" s="318"/>
      <c r="U40" s="318"/>
      <c r="V40" s="318"/>
      <c r="AA40" s="622"/>
      <c r="AB40" s="622"/>
      <c r="AC40" s="622"/>
      <c r="AH40" s="622"/>
      <c r="AI40" s="622"/>
      <c r="AJ40" s="622"/>
    </row>
    <row r="41" spans="1:36">
      <c r="F41" s="204"/>
      <c r="G41" s="204"/>
      <c r="H41" s="204"/>
      <c r="M41" s="204"/>
      <c r="N41" s="204"/>
      <c r="O41" s="204"/>
      <c r="T41" s="318"/>
      <c r="U41" s="318"/>
      <c r="V41" s="318"/>
      <c r="AA41" s="622"/>
      <c r="AB41" s="622"/>
      <c r="AC41" s="622"/>
      <c r="AH41" s="622"/>
      <c r="AI41" s="622"/>
      <c r="AJ41" s="622"/>
    </row>
    <row r="42" spans="1:36">
      <c r="F42" s="204"/>
      <c r="G42" s="204"/>
      <c r="H42" s="204"/>
      <c r="M42" s="204"/>
      <c r="N42" s="204"/>
      <c r="O42" s="204"/>
      <c r="T42" s="318"/>
      <c r="U42" s="318"/>
      <c r="V42" s="318"/>
      <c r="AA42" s="622"/>
      <c r="AB42" s="622"/>
      <c r="AC42" s="622"/>
      <c r="AH42" s="622"/>
      <c r="AI42" s="622"/>
      <c r="AJ42" s="622"/>
    </row>
    <row r="50" ht="14.25" customHeight="1"/>
  </sheetData>
  <mergeCells count="52">
    <mergeCell ref="W32:X32"/>
    <mergeCell ref="AD32:AE32"/>
    <mergeCell ref="P32:Q32"/>
    <mergeCell ref="A39:AG39"/>
    <mergeCell ref="A40:L40"/>
    <mergeCell ref="B38:C38"/>
    <mergeCell ref="I38:J38"/>
    <mergeCell ref="P38:Q38"/>
    <mergeCell ref="W38:X38"/>
    <mergeCell ref="AD38:AE38"/>
    <mergeCell ref="A30:B30"/>
    <mergeCell ref="A31:B31"/>
    <mergeCell ref="A32:A37"/>
    <mergeCell ref="B32:C32"/>
    <mergeCell ref="I32:J32"/>
    <mergeCell ref="W5:W7"/>
    <mergeCell ref="AD8:AD15"/>
    <mergeCell ref="AD16:AD21"/>
    <mergeCell ref="A16:A21"/>
    <mergeCell ref="AD25:AD29"/>
    <mergeCell ref="A22:A24"/>
    <mergeCell ref="I22:I24"/>
    <mergeCell ref="P22:P24"/>
    <mergeCell ref="W22:W24"/>
    <mergeCell ref="AD22:AD24"/>
    <mergeCell ref="A25:A29"/>
    <mergeCell ref="I25:I29"/>
    <mergeCell ref="P25:P29"/>
    <mergeCell ref="W25:W29"/>
    <mergeCell ref="I16:I21"/>
    <mergeCell ref="AK2:BB2"/>
    <mergeCell ref="B3:E3"/>
    <mergeCell ref="I3:L3"/>
    <mergeCell ref="P3:S3"/>
    <mergeCell ref="W3:Z3"/>
    <mergeCell ref="AD3:AG3"/>
    <mergeCell ref="B16:B21"/>
    <mergeCell ref="B22:B24"/>
    <mergeCell ref="B25:B29"/>
    <mergeCell ref="A1:AG1"/>
    <mergeCell ref="A2:B2"/>
    <mergeCell ref="C2:L2"/>
    <mergeCell ref="B5:B15"/>
    <mergeCell ref="P16:P21"/>
    <mergeCell ref="W16:W21"/>
    <mergeCell ref="AD5:AD7"/>
    <mergeCell ref="A8:A15"/>
    <mergeCell ref="I8:I15"/>
    <mergeCell ref="W8:W15"/>
    <mergeCell ref="A5:A7"/>
    <mergeCell ref="I5:I7"/>
    <mergeCell ref="P5:P15"/>
  </mergeCells>
  <phoneticPr fontId="9" type="noConversion"/>
  <conditionalFormatting sqref="L22">
    <cfRule type="containsText" dxfId="35" priority="28" stopIfTrue="1" operator="containsText" text="炸">
      <formula>NOT(ISERROR(SEARCH("炸",L22)))</formula>
    </cfRule>
  </conditionalFormatting>
  <conditionalFormatting sqref="Z22">
    <cfRule type="containsText" dxfId="34" priority="27" stopIfTrue="1" operator="containsText" text="炸">
      <formula>NOT(ISERROR(SEARCH("炸",Z22)))</formula>
    </cfRule>
  </conditionalFormatting>
  <conditionalFormatting sqref="S22">
    <cfRule type="containsText" dxfId="33" priority="21" stopIfTrue="1" operator="containsText" text="炸">
      <formula>NOT(ISERROR(SEARCH("炸",S22)))</formula>
    </cfRule>
  </conditionalFormatting>
  <conditionalFormatting sqref="Q22">
    <cfRule type="containsText" dxfId="32" priority="22" stopIfTrue="1" operator="containsText" text="炸">
      <formula>NOT(ISERROR(SEARCH("炸",Q22)))</formula>
    </cfRule>
  </conditionalFormatting>
  <conditionalFormatting sqref="X22">
    <cfRule type="containsText" dxfId="31" priority="17" stopIfTrue="1" operator="containsText" text="炸">
      <formula>NOT(ISERROR(SEARCH("炸",X22)))</formula>
    </cfRule>
  </conditionalFormatting>
  <conditionalFormatting sqref="AE5 AG5">
    <cfRule type="containsText" dxfId="30" priority="16" stopIfTrue="1" operator="containsText" text="炸">
      <formula>NOT(ISERROR(SEARCH("炸",AE5)))</formula>
    </cfRule>
  </conditionalFormatting>
  <conditionalFormatting sqref="AF5">
    <cfRule type="containsText" dxfId="29" priority="15" stopIfTrue="1" operator="containsText" text="炸">
      <formula>NOT(ISERROR(SEARCH("炸",AF5)))</formula>
    </cfRule>
  </conditionalFormatting>
  <conditionalFormatting sqref="X22">
    <cfRule type="containsText" dxfId="28" priority="13" stopIfTrue="1" operator="containsText" text="炸">
      <formula>NOT(ISERROR(SEARCH("炸",X22)))</formula>
    </cfRule>
  </conditionalFormatting>
  <conditionalFormatting sqref="J22">
    <cfRule type="containsText" dxfId="27" priority="9" stopIfTrue="1" operator="containsText" text="炸">
      <formula>NOT(ISERROR(SEARCH("炸",J22)))</formula>
    </cfRule>
  </conditionalFormatting>
  <conditionalFormatting sqref="AE22">
    <cfRule type="containsText" dxfId="26" priority="8" stopIfTrue="1" operator="containsText" text="炸">
      <formula>NOT(ISERROR(SEARCH("炸",AE22)))</formula>
    </cfRule>
  </conditionalFormatting>
  <conditionalFormatting sqref="E22">
    <cfRule type="containsText" dxfId="25" priority="3" stopIfTrue="1" operator="containsText" text="炸">
      <formula>NOT(ISERROR(SEARCH("炸",E22)))</formula>
    </cfRule>
  </conditionalFormatting>
  <conditionalFormatting sqref="C22">
    <cfRule type="containsText" dxfId="24" priority="4" stopIfTrue="1" operator="containsText" text="炸">
      <formula>NOT(ISERROR(SEARCH("炸",C22)))</formula>
    </cfRule>
  </conditionalFormatting>
  <conditionalFormatting sqref="E25">
    <cfRule type="containsText" dxfId="23" priority="1" stopIfTrue="1" operator="containsText" text="炸">
      <formula>NOT(ISERROR(SEARCH("炸",E25)))</formula>
    </cfRule>
  </conditionalFormatting>
  <conditionalFormatting sqref="C25">
    <cfRule type="containsText" dxfId="22" priority="2" stopIfTrue="1" operator="containsText" text="炸">
      <formula>NOT(ISERROR(SEARCH("炸",C25)))</formula>
    </cfRule>
  </conditionalFormatting>
  <printOptions verticalCentered="1"/>
  <pageMargins left="0.19685039370078741" right="0.19685039370078741" top="0.19685039370078741" bottom="0.19685039370078741" header="0.19685039370078741" footer="0.19685039370078741"/>
  <pageSetup paperSize="9" scale="4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Z42"/>
  <sheetViews>
    <sheetView zoomScale="69" zoomScaleNormal="69" workbookViewId="0">
      <selection activeCell="S9" sqref="S9"/>
    </sheetView>
  </sheetViews>
  <sheetFormatPr defaultRowHeight="14"/>
  <cols>
    <col min="1" max="1" width="4.6640625" customWidth="1"/>
    <col min="2" max="2" width="5.75" customWidth="1"/>
    <col min="3" max="3" width="10" customWidth="1"/>
    <col min="4" max="4" width="7.33203125" customWidth="1"/>
    <col min="5" max="5" width="7.4140625" customWidth="1"/>
    <col min="6" max="8" width="4.6640625" style="234" hidden="1" customWidth="1"/>
    <col min="9" max="9" width="5.75" customWidth="1"/>
    <col min="10" max="10" width="10.1640625" customWidth="1"/>
    <col min="11" max="11" width="7.33203125" customWidth="1"/>
    <col min="12" max="12" width="7.4140625" customWidth="1"/>
    <col min="13" max="15" width="4.6640625" style="234" hidden="1" customWidth="1"/>
    <col min="16" max="16" width="5.75" customWidth="1"/>
    <col min="17" max="17" width="11.9140625" customWidth="1"/>
    <col min="18" max="18" width="7.1640625" customWidth="1"/>
    <col min="19" max="19" width="7.4140625" customWidth="1"/>
    <col min="20" max="22" width="4.6640625" style="202" hidden="1" customWidth="1"/>
    <col min="23" max="23" width="5.75" customWidth="1"/>
    <col min="24" max="24" width="10.08203125" customWidth="1"/>
    <col min="25" max="25" width="7.75" customWidth="1"/>
    <col min="26" max="26" width="8.08203125" customWidth="1"/>
    <col min="27" max="29" width="4.6640625" style="202" hidden="1" customWidth="1"/>
    <col min="30" max="30" width="5.6640625" customWidth="1"/>
    <col min="31" max="31" width="10" customWidth="1"/>
    <col min="32" max="32" width="7.33203125" customWidth="1"/>
    <col min="33" max="33" width="7.6640625" customWidth="1"/>
    <col min="34" max="36" width="4.6640625" style="202" hidden="1" customWidth="1"/>
    <col min="37" max="37" width="4" customWidth="1"/>
    <col min="38" max="38" width="22.75" customWidth="1"/>
  </cols>
  <sheetData>
    <row r="1" spans="1:52" ht="25">
      <c r="A1" s="726" t="s">
        <v>219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  <c r="Z1" s="726"/>
      <c r="AA1" s="726"/>
      <c r="AB1" s="726"/>
      <c r="AC1" s="726"/>
      <c r="AD1" s="726"/>
      <c r="AE1" s="726"/>
      <c r="AF1" s="726"/>
      <c r="AG1" s="727"/>
      <c r="AH1"/>
      <c r="AI1"/>
      <c r="AJ1"/>
    </row>
    <row r="2" spans="1:52" s="48" customFormat="1" ht="24" customHeight="1">
      <c r="A2" s="728" t="s">
        <v>81</v>
      </c>
      <c r="B2" s="728"/>
      <c r="C2" s="729" t="s">
        <v>493</v>
      </c>
      <c r="D2" s="730"/>
      <c r="E2" s="730"/>
      <c r="F2" s="730"/>
      <c r="G2" s="730"/>
      <c r="H2" s="730"/>
      <c r="I2" s="730"/>
      <c r="J2" s="730"/>
      <c r="K2" s="730"/>
      <c r="L2" s="730"/>
      <c r="M2" s="179"/>
      <c r="N2" s="179"/>
      <c r="O2" s="179"/>
      <c r="P2" s="62" t="s">
        <v>82</v>
      </c>
      <c r="Q2" s="62"/>
      <c r="R2" s="45"/>
      <c r="S2" s="62"/>
      <c r="T2" s="179"/>
      <c r="U2" s="179"/>
      <c r="V2" s="179"/>
      <c r="W2" s="62"/>
      <c r="X2" s="62" t="s">
        <v>22</v>
      </c>
      <c r="Y2" s="63"/>
      <c r="Z2" s="62"/>
      <c r="AA2" s="179"/>
      <c r="AB2" s="179"/>
      <c r="AC2" s="179"/>
      <c r="AD2" s="63"/>
      <c r="AE2" s="63"/>
      <c r="AF2" s="62"/>
      <c r="AG2" s="63"/>
      <c r="AH2" s="179"/>
      <c r="AI2" s="731"/>
      <c r="AJ2" s="731"/>
      <c r="AK2" s="731"/>
      <c r="AL2" s="731"/>
      <c r="AM2" s="731"/>
      <c r="AN2" s="731"/>
      <c r="AO2" s="731"/>
      <c r="AP2" s="731"/>
      <c r="AQ2" s="731"/>
      <c r="AR2" s="731"/>
      <c r="AS2" s="731"/>
      <c r="AT2" s="731"/>
      <c r="AU2" s="731"/>
      <c r="AV2" s="731"/>
      <c r="AW2" s="731"/>
      <c r="AX2" s="731"/>
      <c r="AY2" s="731"/>
      <c r="AZ2" s="731"/>
    </row>
    <row r="3" spans="1:52" ht="17">
      <c r="A3" s="60" t="s">
        <v>0</v>
      </c>
      <c r="B3" s="734" t="s">
        <v>223</v>
      </c>
      <c r="C3" s="735"/>
      <c r="D3" s="735"/>
      <c r="E3" s="735"/>
      <c r="F3" s="209"/>
      <c r="G3" s="210"/>
      <c r="H3" s="210"/>
      <c r="I3" s="734" t="s">
        <v>224</v>
      </c>
      <c r="J3" s="735"/>
      <c r="K3" s="735"/>
      <c r="L3" s="735"/>
      <c r="M3" s="209"/>
      <c r="N3" s="210"/>
      <c r="O3" s="210"/>
      <c r="P3" s="734" t="s">
        <v>225</v>
      </c>
      <c r="Q3" s="735"/>
      <c r="R3" s="735"/>
      <c r="S3" s="735"/>
      <c r="T3" s="180"/>
      <c r="U3" s="181"/>
      <c r="V3" s="181"/>
      <c r="W3" s="734" t="s">
        <v>226</v>
      </c>
      <c r="X3" s="735"/>
      <c r="Y3" s="735"/>
      <c r="Z3" s="735"/>
      <c r="AA3" s="180"/>
      <c r="AB3" s="181"/>
      <c r="AC3" s="181"/>
      <c r="AD3" s="692" t="s">
        <v>227</v>
      </c>
      <c r="AE3" s="693"/>
      <c r="AF3" s="693"/>
      <c r="AG3" s="693"/>
      <c r="AH3" s="180"/>
      <c r="AI3" s="181"/>
      <c r="AJ3" s="181"/>
      <c r="AK3" s="116"/>
      <c r="AL3" s="116"/>
      <c r="AM3" s="116"/>
      <c r="AN3" s="116"/>
    </row>
    <row r="4" spans="1:52" ht="17">
      <c r="A4" s="60" t="s">
        <v>3</v>
      </c>
      <c r="B4" s="1"/>
      <c r="C4" s="60" t="s">
        <v>5</v>
      </c>
      <c r="D4" s="2" t="s">
        <v>6</v>
      </c>
      <c r="E4" s="1" t="s">
        <v>7</v>
      </c>
      <c r="F4" s="211" t="s">
        <v>40</v>
      </c>
      <c r="G4" s="211" t="s">
        <v>41</v>
      </c>
      <c r="H4" s="211" t="s">
        <v>42</v>
      </c>
      <c r="I4" s="1"/>
      <c r="J4" s="168" t="s">
        <v>5</v>
      </c>
      <c r="K4" s="2" t="s">
        <v>6</v>
      </c>
      <c r="L4" s="1" t="s">
        <v>7</v>
      </c>
      <c r="M4" s="211" t="s">
        <v>40</v>
      </c>
      <c r="N4" s="211" t="s">
        <v>41</v>
      </c>
      <c r="O4" s="211" t="s">
        <v>42</v>
      </c>
      <c r="P4" s="1" t="s">
        <v>4</v>
      </c>
      <c r="Q4" s="60" t="s">
        <v>5</v>
      </c>
      <c r="R4" s="2" t="s">
        <v>6</v>
      </c>
      <c r="S4" s="1" t="s">
        <v>7</v>
      </c>
      <c r="T4" s="178" t="s">
        <v>40</v>
      </c>
      <c r="U4" s="178" t="s">
        <v>41</v>
      </c>
      <c r="V4" s="178" t="s">
        <v>42</v>
      </c>
      <c r="W4" s="1" t="s">
        <v>4</v>
      </c>
      <c r="X4" s="60" t="s">
        <v>5</v>
      </c>
      <c r="Y4" s="2" t="s">
        <v>6</v>
      </c>
      <c r="Z4" s="1" t="s">
        <v>7</v>
      </c>
      <c r="AA4" s="178" t="s">
        <v>40</v>
      </c>
      <c r="AB4" s="178" t="s">
        <v>41</v>
      </c>
      <c r="AC4" s="178" t="s">
        <v>42</v>
      </c>
      <c r="AD4" s="1" t="s">
        <v>4</v>
      </c>
      <c r="AE4" s="60" t="s">
        <v>5</v>
      </c>
      <c r="AF4" s="2" t="s">
        <v>6</v>
      </c>
      <c r="AG4" s="1" t="s">
        <v>7</v>
      </c>
      <c r="AH4" s="178" t="s">
        <v>40</v>
      </c>
      <c r="AI4" s="178" t="s">
        <v>41</v>
      </c>
      <c r="AJ4" s="206" t="s">
        <v>42</v>
      </c>
      <c r="AK4" s="116"/>
      <c r="AL4" s="116"/>
      <c r="AM4" s="116"/>
      <c r="AN4" s="116"/>
    </row>
    <row r="5" spans="1:52" ht="17" customHeight="1">
      <c r="A5" s="775" t="s">
        <v>1</v>
      </c>
      <c r="B5" s="753" t="str">
        <f>'12月菜單'!D8</f>
        <v>白米飯</v>
      </c>
      <c r="C5" s="49" t="s">
        <v>70</v>
      </c>
      <c r="D5" s="41">
        <v>71</v>
      </c>
      <c r="E5" s="41">
        <v>50</v>
      </c>
      <c r="F5" s="212">
        <v>4.5</v>
      </c>
      <c r="G5" s="213"/>
      <c r="H5" s="213"/>
      <c r="I5" s="714" t="s">
        <v>28</v>
      </c>
      <c r="J5" s="403" t="s">
        <v>26</v>
      </c>
      <c r="K5" s="351">
        <v>52</v>
      </c>
      <c r="L5" s="351">
        <v>35</v>
      </c>
      <c r="M5" s="426">
        <v>4.5</v>
      </c>
      <c r="N5" s="427"/>
      <c r="O5" s="427"/>
      <c r="P5" s="700" t="s">
        <v>97</v>
      </c>
      <c r="Q5" s="405" t="s">
        <v>130</v>
      </c>
      <c r="R5" s="340">
        <f>S5/690*1000</f>
        <v>36.231884057971016</v>
      </c>
      <c r="S5" s="406">
        <v>25</v>
      </c>
      <c r="T5" s="428">
        <f>R5/20</f>
        <v>1.8115942028985508</v>
      </c>
      <c r="U5" s="429"/>
      <c r="V5" s="429"/>
      <c r="W5" s="714" t="s">
        <v>28</v>
      </c>
      <c r="X5" s="403" t="s">
        <v>26</v>
      </c>
      <c r="Y5" s="351"/>
      <c r="Z5" s="351">
        <v>35</v>
      </c>
      <c r="AA5" s="426">
        <v>4.5</v>
      </c>
      <c r="AB5" s="429"/>
      <c r="AC5" s="429"/>
      <c r="AD5" s="714" t="s">
        <v>74</v>
      </c>
      <c r="AE5" s="403" t="s">
        <v>70</v>
      </c>
      <c r="AF5" s="351">
        <v>71</v>
      </c>
      <c r="AG5" s="351">
        <v>50</v>
      </c>
      <c r="AH5" s="212">
        <v>4.5</v>
      </c>
      <c r="AI5" s="183"/>
      <c r="AJ5" s="183"/>
      <c r="AK5" s="164"/>
      <c r="AL5" s="117"/>
      <c r="AM5" s="118"/>
      <c r="AN5" s="118"/>
    </row>
    <row r="6" spans="1:52" ht="17" customHeight="1">
      <c r="A6" s="775"/>
      <c r="B6" s="754"/>
      <c r="C6" s="400"/>
      <c r="D6" s="67"/>
      <c r="E6" s="55"/>
      <c r="F6" s="212"/>
      <c r="G6" s="212"/>
      <c r="H6" s="214"/>
      <c r="I6" s="715"/>
      <c r="J6" s="403" t="s">
        <v>29</v>
      </c>
      <c r="K6" s="351">
        <v>22</v>
      </c>
      <c r="L6" s="351">
        <v>15</v>
      </c>
      <c r="M6" s="426"/>
      <c r="N6" s="426"/>
      <c r="O6" s="430"/>
      <c r="P6" s="701"/>
      <c r="Q6" s="431" t="s">
        <v>127</v>
      </c>
      <c r="R6" s="340">
        <f t="shared" ref="R6:R11" si="0">S6/670*1000</f>
        <v>40.298507462686565</v>
      </c>
      <c r="S6" s="432">
        <v>27</v>
      </c>
      <c r="T6" s="433"/>
      <c r="U6" s="434">
        <f>R6/35</f>
        <v>1.1513859275053304</v>
      </c>
      <c r="V6" s="429"/>
      <c r="W6" s="715"/>
      <c r="X6" s="403" t="s">
        <v>29</v>
      </c>
      <c r="Y6" s="351"/>
      <c r="Z6" s="351">
        <v>15</v>
      </c>
      <c r="AA6" s="433"/>
      <c r="AB6" s="433"/>
      <c r="AC6" s="435"/>
      <c r="AD6" s="715"/>
      <c r="AE6" s="403"/>
      <c r="AF6" s="351"/>
      <c r="AG6" s="351"/>
      <c r="AH6" s="182"/>
      <c r="AI6" s="182"/>
      <c r="AJ6" s="183"/>
      <c r="AK6" s="164"/>
      <c r="AL6" s="291"/>
      <c r="AM6" s="119"/>
      <c r="AN6" s="120"/>
    </row>
    <row r="7" spans="1:52" ht="17" customHeight="1">
      <c r="A7" s="775"/>
      <c r="B7" s="755"/>
      <c r="C7" s="401"/>
      <c r="D7" s="67"/>
      <c r="E7" s="55"/>
      <c r="F7" s="212"/>
      <c r="G7" s="214"/>
      <c r="H7" s="214"/>
      <c r="I7" s="716"/>
      <c r="J7" s="403"/>
      <c r="K7" s="351"/>
      <c r="L7" s="351"/>
      <c r="M7" s="426"/>
      <c r="N7" s="430"/>
      <c r="O7" s="430"/>
      <c r="P7" s="701"/>
      <c r="Q7" s="431" t="s">
        <v>122</v>
      </c>
      <c r="R7" s="340">
        <f t="shared" si="0"/>
        <v>26.865671641791046</v>
      </c>
      <c r="S7" s="347">
        <v>18</v>
      </c>
      <c r="T7" s="433"/>
      <c r="U7" s="434">
        <f>R7/50</f>
        <v>0.53731343283582089</v>
      </c>
      <c r="V7" s="436"/>
      <c r="W7" s="716"/>
      <c r="X7" s="404"/>
      <c r="Y7" s="409"/>
      <c r="Z7" s="351"/>
      <c r="AA7" s="433"/>
      <c r="AB7" s="435"/>
      <c r="AC7" s="435"/>
      <c r="AD7" s="716"/>
      <c r="AE7" s="351"/>
      <c r="AF7" s="351"/>
      <c r="AG7" s="351"/>
      <c r="AH7" s="182"/>
      <c r="AI7" s="184"/>
      <c r="AJ7" s="183"/>
      <c r="AK7" s="164"/>
      <c r="AL7" s="263" t="s">
        <v>222</v>
      </c>
      <c r="AM7" s="387"/>
      <c r="AN7" s="387"/>
    </row>
    <row r="8" spans="1:52" ht="17" customHeight="1">
      <c r="A8" s="775" t="s">
        <v>8</v>
      </c>
      <c r="B8" s="780" t="str">
        <f>'12月菜單'!E28</f>
        <v>麵輪燒雞</v>
      </c>
      <c r="C8" s="97" t="s">
        <v>170</v>
      </c>
      <c r="D8" s="261">
        <f>E8/670*1000</f>
        <v>83.582089552238813</v>
      </c>
      <c r="E8" s="74">
        <v>56</v>
      </c>
      <c r="F8" s="212"/>
      <c r="G8" s="215">
        <f>D8/40*0.85</f>
        <v>1.7761194029850749</v>
      </c>
      <c r="H8" s="215"/>
      <c r="I8" s="777" t="str">
        <f>'12月菜單'!E9</f>
        <v>油蔥蒸魚</v>
      </c>
      <c r="J8" s="339" t="s">
        <v>183</v>
      </c>
      <c r="K8" s="340">
        <f>L8/670*1000</f>
        <v>119.40298507462687</v>
      </c>
      <c r="L8" s="408">
        <v>80</v>
      </c>
      <c r="M8" s="426"/>
      <c r="N8" s="437">
        <f>K8/40*0.85</f>
        <v>2.5373134328358211</v>
      </c>
      <c r="O8" s="437"/>
      <c r="P8" s="701"/>
      <c r="Q8" s="417" t="s">
        <v>126</v>
      </c>
      <c r="R8" s="340">
        <f t="shared" si="0"/>
        <v>17.910447761194032</v>
      </c>
      <c r="S8" s="347">
        <v>12</v>
      </c>
      <c r="T8" s="428"/>
      <c r="U8" s="434"/>
      <c r="V8" s="436">
        <f t="shared" ref="V8:V10" si="1">R8/100</f>
        <v>0.17910447761194032</v>
      </c>
      <c r="W8" s="699" t="str">
        <f>'12月菜單'!E6</f>
        <v>魚丸滷肉燥</v>
      </c>
      <c r="X8" s="417" t="s">
        <v>100</v>
      </c>
      <c r="Y8" s="340">
        <f t="shared" ref="Y8:Y10" si="2">Z8/670*1000</f>
        <v>58.208955223880594</v>
      </c>
      <c r="Z8" s="347">
        <v>39</v>
      </c>
      <c r="AA8" s="433"/>
      <c r="AB8" s="438">
        <f>Y8/35</f>
        <v>1.6631130063965884</v>
      </c>
      <c r="AC8" s="439"/>
      <c r="AD8" s="699" t="str">
        <f>'12月菜單'!E7</f>
        <v>五味醬雞丁</v>
      </c>
      <c r="AE8" s="348" t="s">
        <v>110</v>
      </c>
      <c r="AF8" s="340">
        <f t="shared" ref="AF8:AF9" si="3">AG8/670*1000</f>
        <v>83.582089552238813</v>
      </c>
      <c r="AG8" s="351">
        <v>56</v>
      </c>
      <c r="AH8" s="182"/>
      <c r="AI8" s="185">
        <f>AF8/40*0.85</f>
        <v>1.7761194029850749</v>
      </c>
      <c r="AJ8" s="185"/>
      <c r="AK8" s="164"/>
      <c r="AL8" s="484"/>
      <c r="AM8" s="484"/>
      <c r="AN8" s="387"/>
    </row>
    <row r="9" spans="1:52" ht="17" customHeight="1">
      <c r="A9" s="735"/>
      <c r="B9" s="770"/>
      <c r="C9" s="73" t="s">
        <v>189</v>
      </c>
      <c r="D9" s="261">
        <f t="shared" ref="D9:D10" si="4">E9/670*1000</f>
        <v>22.388059701492537</v>
      </c>
      <c r="E9" s="74">
        <v>15</v>
      </c>
      <c r="F9" s="215"/>
      <c r="G9" s="216"/>
      <c r="H9" s="217">
        <f>D9/100</f>
        <v>0.22388059701492538</v>
      </c>
      <c r="I9" s="778"/>
      <c r="J9" s="346" t="s">
        <v>184</v>
      </c>
      <c r="K9" s="340">
        <f t="shared" ref="K9:K11" si="5">L9/670*1000</f>
        <v>14.925373134328359</v>
      </c>
      <c r="L9" s="408">
        <v>10</v>
      </c>
      <c r="M9" s="437"/>
      <c r="N9" s="437"/>
      <c r="O9" s="440">
        <f>K9/100</f>
        <v>0.1492537313432836</v>
      </c>
      <c r="P9" s="701"/>
      <c r="Q9" s="417" t="s">
        <v>120</v>
      </c>
      <c r="R9" s="340">
        <f t="shared" si="0"/>
        <v>11.940298507462687</v>
      </c>
      <c r="S9" s="347">
        <v>8</v>
      </c>
      <c r="T9" s="428"/>
      <c r="U9" s="434"/>
      <c r="V9" s="436">
        <f t="shared" si="1"/>
        <v>0.11940298507462688</v>
      </c>
      <c r="W9" s="699"/>
      <c r="X9" s="417" t="s">
        <v>154</v>
      </c>
      <c r="Y9" s="340">
        <f t="shared" si="2"/>
        <v>17.910447761194032</v>
      </c>
      <c r="Z9" s="341">
        <v>12</v>
      </c>
      <c r="AA9" s="433"/>
      <c r="AB9" s="438">
        <f>Y9/50</f>
        <v>0.35820895522388063</v>
      </c>
      <c r="AC9" s="436"/>
      <c r="AD9" s="699"/>
      <c r="AE9" s="441" t="s">
        <v>155</v>
      </c>
      <c r="AF9" s="340">
        <f t="shared" si="3"/>
        <v>17.910447761194032</v>
      </c>
      <c r="AG9" s="351">
        <v>12</v>
      </c>
      <c r="AH9" s="376"/>
      <c r="AI9" s="185">
        <f>AF9/55</f>
        <v>0.32564450474898238</v>
      </c>
      <c r="AJ9" s="207"/>
      <c r="AK9" s="164"/>
      <c r="AL9" s="484"/>
      <c r="AM9" s="484"/>
      <c r="AN9" s="387"/>
    </row>
    <row r="10" spans="1:52" ht="17" customHeight="1">
      <c r="A10" s="735"/>
      <c r="B10" s="770"/>
      <c r="C10" s="73" t="s">
        <v>229</v>
      </c>
      <c r="D10" s="261">
        <f t="shared" si="4"/>
        <v>8.9552238805970159</v>
      </c>
      <c r="E10" s="78">
        <v>6</v>
      </c>
      <c r="F10" s="212"/>
      <c r="G10" s="216"/>
      <c r="H10" s="217">
        <f>D10/100</f>
        <v>8.9552238805970158E-2</v>
      </c>
      <c r="I10" s="778"/>
      <c r="J10" s="442" t="s">
        <v>185</v>
      </c>
      <c r="K10" s="340">
        <f t="shared" si="5"/>
        <v>7.4626865671641793</v>
      </c>
      <c r="L10" s="408">
        <v>5</v>
      </c>
      <c r="M10" s="426"/>
      <c r="N10" s="443"/>
      <c r="O10" s="440">
        <f>K10/100</f>
        <v>7.4626865671641798E-2</v>
      </c>
      <c r="P10" s="701"/>
      <c r="Q10" s="417" t="s">
        <v>131</v>
      </c>
      <c r="R10" s="340">
        <f t="shared" si="0"/>
        <v>4.477611940298508</v>
      </c>
      <c r="S10" s="347">
        <v>3</v>
      </c>
      <c r="T10" s="433"/>
      <c r="U10" s="444"/>
      <c r="V10" s="436">
        <f t="shared" si="1"/>
        <v>4.4776119402985079E-2</v>
      </c>
      <c r="W10" s="699"/>
      <c r="X10" s="417" t="s">
        <v>101</v>
      </c>
      <c r="Y10" s="340">
        <f t="shared" si="2"/>
        <v>17.910447761194032</v>
      </c>
      <c r="Z10" s="341">
        <v>12</v>
      </c>
      <c r="AA10" s="433"/>
      <c r="AB10" s="444"/>
      <c r="AC10" s="436">
        <f t="shared" ref="AC10" si="6">Y10/100</f>
        <v>0.17910447761194032</v>
      </c>
      <c r="AD10" s="699"/>
      <c r="AE10" s="348" t="s">
        <v>111</v>
      </c>
      <c r="AF10" s="340">
        <f>AG10/690*1000</f>
        <v>0.72463768115942029</v>
      </c>
      <c r="AG10" s="344">
        <v>0.5</v>
      </c>
      <c r="AH10" s="182"/>
      <c r="AI10" s="186"/>
      <c r="AJ10" s="207"/>
      <c r="AK10" s="164"/>
      <c r="AL10" s="484"/>
      <c r="AM10" s="484"/>
      <c r="AN10" s="387"/>
    </row>
    <row r="11" spans="1:52" ht="17" customHeight="1">
      <c r="A11" s="735"/>
      <c r="B11" s="770"/>
      <c r="C11" s="73"/>
      <c r="D11" s="261"/>
      <c r="E11" s="78"/>
      <c r="F11" s="212"/>
      <c r="G11" s="215"/>
      <c r="H11" s="217">
        <f>D11/100</f>
        <v>0</v>
      </c>
      <c r="I11" s="778"/>
      <c r="J11" s="442" t="s">
        <v>186</v>
      </c>
      <c r="K11" s="340">
        <f t="shared" si="5"/>
        <v>5.9701492537313436</v>
      </c>
      <c r="L11" s="347">
        <v>4</v>
      </c>
      <c r="M11" s="426"/>
      <c r="N11" s="437"/>
      <c r="O11" s="440"/>
      <c r="P11" s="701"/>
      <c r="Q11" s="445" t="s">
        <v>151</v>
      </c>
      <c r="R11" s="340">
        <f t="shared" si="0"/>
        <v>13.432835820895523</v>
      </c>
      <c r="S11" s="446">
        <v>9</v>
      </c>
      <c r="T11" s="433"/>
      <c r="U11" s="444"/>
      <c r="V11" s="436"/>
      <c r="W11" s="699"/>
      <c r="X11" s="417" t="s">
        <v>96</v>
      </c>
      <c r="Y11" s="340" t="s">
        <v>144</v>
      </c>
      <c r="Z11" s="341" t="s">
        <v>140</v>
      </c>
      <c r="AA11" s="428"/>
      <c r="AB11" s="439"/>
      <c r="AC11" s="447"/>
      <c r="AD11" s="699"/>
      <c r="AE11" s="448" t="s">
        <v>112</v>
      </c>
      <c r="AF11" s="340" t="s">
        <v>75</v>
      </c>
      <c r="AG11" s="351">
        <v>0.5</v>
      </c>
      <c r="AH11" s="182"/>
      <c r="AI11" s="185"/>
      <c r="AJ11" s="207"/>
      <c r="AK11" s="164"/>
      <c r="AL11" s="484"/>
      <c r="AM11" s="485"/>
      <c r="AN11" s="388"/>
    </row>
    <row r="12" spans="1:52" ht="17" customHeight="1">
      <c r="A12" s="735"/>
      <c r="B12" s="770"/>
      <c r="C12" s="336"/>
      <c r="D12" s="76"/>
      <c r="E12" s="78"/>
      <c r="F12" s="212"/>
      <c r="G12" s="216"/>
      <c r="H12" s="215"/>
      <c r="I12" s="778"/>
      <c r="J12" s="449"/>
      <c r="K12" s="450"/>
      <c r="L12" s="347"/>
      <c r="M12" s="426"/>
      <c r="N12" s="443"/>
      <c r="O12" s="437"/>
      <c r="P12" s="701"/>
      <c r="Q12" s="411"/>
      <c r="R12" s="340"/>
      <c r="S12" s="411"/>
      <c r="T12" s="433"/>
      <c r="U12" s="444"/>
      <c r="V12" s="436"/>
      <c r="W12" s="699"/>
      <c r="X12" s="348"/>
      <c r="Y12" s="351"/>
      <c r="Z12" s="351"/>
      <c r="AA12" s="433"/>
      <c r="AB12" s="444"/>
      <c r="AC12" s="439"/>
      <c r="AD12" s="699"/>
      <c r="AE12" s="448" t="s">
        <v>113</v>
      </c>
      <c r="AF12" s="340" t="s">
        <v>67</v>
      </c>
      <c r="AG12" s="351" t="s">
        <v>141</v>
      </c>
      <c r="AH12" s="182"/>
      <c r="AI12" s="186"/>
      <c r="AJ12" s="185"/>
      <c r="AK12" s="164"/>
      <c r="AL12" s="484"/>
      <c r="AM12" s="485"/>
      <c r="AN12" s="388"/>
    </row>
    <row r="13" spans="1:52" ht="17" customHeight="1">
      <c r="A13" s="735"/>
      <c r="B13" s="770"/>
      <c r="C13" s="402"/>
      <c r="D13" s="67"/>
      <c r="E13" s="55"/>
      <c r="F13" s="212"/>
      <c r="G13" s="212"/>
      <c r="H13" s="215"/>
      <c r="I13" s="778"/>
      <c r="J13" s="449"/>
      <c r="K13" s="450"/>
      <c r="L13" s="347"/>
      <c r="M13" s="426"/>
      <c r="N13" s="426"/>
      <c r="O13" s="437"/>
      <c r="P13" s="701"/>
      <c r="Q13" s="345"/>
      <c r="R13" s="340"/>
      <c r="S13" s="351"/>
      <c r="T13" s="433"/>
      <c r="U13" s="434"/>
      <c r="V13" s="436"/>
      <c r="W13" s="699"/>
      <c r="X13" s="345"/>
      <c r="Y13" s="351"/>
      <c r="Z13" s="351"/>
      <c r="AA13" s="433"/>
      <c r="AB13" s="433"/>
      <c r="AC13" s="439"/>
      <c r="AD13" s="699"/>
      <c r="AE13" s="448" t="s">
        <v>114</v>
      </c>
      <c r="AF13" s="340" t="s">
        <v>67</v>
      </c>
      <c r="AG13" s="351" t="s">
        <v>141</v>
      </c>
      <c r="AH13" s="182"/>
      <c r="AI13" s="182"/>
      <c r="AJ13" s="185"/>
      <c r="AK13" s="164"/>
      <c r="AL13" s="484"/>
      <c r="AM13" s="485"/>
      <c r="AN13" s="388"/>
    </row>
    <row r="14" spans="1:52" ht="17" customHeight="1">
      <c r="A14" s="735"/>
      <c r="B14" s="770"/>
      <c r="C14" s="402"/>
      <c r="D14" s="67"/>
      <c r="E14" s="55"/>
      <c r="F14" s="212"/>
      <c r="G14" s="218"/>
      <c r="H14" s="215"/>
      <c r="I14" s="778"/>
      <c r="J14" s="451"/>
      <c r="K14" s="452"/>
      <c r="L14" s="351"/>
      <c r="M14" s="426"/>
      <c r="N14" s="453"/>
      <c r="O14" s="437"/>
      <c r="P14" s="701"/>
      <c r="Q14" s="345"/>
      <c r="R14" s="351"/>
      <c r="S14" s="345"/>
      <c r="T14" s="433"/>
      <c r="U14" s="454"/>
      <c r="V14" s="434"/>
      <c r="W14" s="699"/>
      <c r="X14" s="345"/>
      <c r="Y14" s="351"/>
      <c r="Z14" s="351"/>
      <c r="AA14" s="433"/>
      <c r="AB14" s="454"/>
      <c r="AC14" s="439"/>
      <c r="AD14" s="699"/>
      <c r="AE14" s="348" t="s">
        <v>115</v>
      </c>
      <c r="AF14" s="455" t="s">
        <v>61</v>
      </c>
      <c r="AG14" s="351" t="s">
        <v>142</v>
      </c>
      <c r="AH14" s="182"/>
      <c r="AI14" s="187"/>
      <c r="AJ14" s="185"/>
      <c r="AK14" s="164"/>
      <c r="AL14" s="484"/>
      <c r="AM14" s="485"/>
      <c r="AN14" s="388"/>
    </row>
    <row r="15" spans="1:52" ht="17" customHeight="1">
      <c r="A15" s="735"/>
      <c r="B15" s="772"/>
      <c r="C15" s="29"/>
      <c r="D15" s="67"/>
      <c r="E15" s="56"/>
      <c r="F15" s="212"/>
      <c r="G15" s="215"/>
      <c r="H15" s="219"/>
      <c r="I15" s="779"/>
      <c r="J15" s="451"/>
      <c r="K15" s="452"/>
      <c r="L15" s="351"/>
      <c r="M15" s="426"/>
      <c r="N15" s="437"/>
      <c r="O15" s="456"/>
      <c r="P15" s="706"/>
      <c r="Q15" s="457"/>
      <c r="R15" s="351"/>
      <c r="S15" s="343"/>
      <c r="T15" s="433"/>
      <c r="U15" s="434"/>
      <c r="V15" s="434"/>
      <c r="W15" s="699"/>
      <c r="X15" s="351"/>
      <c r="Y15" s="351"/>
      <c r="Z15" s="351"/>
      <c r="AA15" s="433"/>
      <c r="AB15" s="439"/>
      <c r="AC15" s="458"/>
      <c r="AD15" s="699"/>
      <c r="AE15" s="348"/>
      <c r="AF15" s="345" t="s">
        <v>61</v>
      </c>
      <c r="AG15" s="351"/>
      <c r="AH15" s="182"/>
      <c r="AI15" s="185"/>
      <c r="AJ15" s="188"/>
      <c r="AK15" s="164"/>
      <c r="AL15" s="484"/>
      <c r="AM15" s="485"/>
      <c r="AN15" s="388"/>
    </row>
    <row r="16" spans="1:52" ht="17" customHeight="1">
      <c r="A16" s="775" t="s">
        <v>9</v>
      </c>
      <c r="B16" s="697" t="str">
        <f>'12月菜單'!F28</f>
        <v>玉米蛋</v>
      </c>
      <c r="C16" s="97" t="s">
        <v>230</v>
      </c>
      <c r="D16" s="261">
        <f>E16/670*1000</f>
        <v>44.776119402985074</v>
      </c>
      <c r="E16" s="85">
        <v>30</v>
      </c>
      <c r="F16" s="220"/>
      <c r="G16" s="215">
        <f>D16/55</f>
        <v>0.81411126187245586</v>
      </c>
      <c r="H16" s="217"/>
      <c r="I16" s="700" t="str">
        <f>'12月菜單'!F9</f>
        <v>肉末玉米</v>
      </c>
      <c r="J16" s="339" t="s">
        <v>187</v>
      </c>
      <c r="K16" s="340">
        <f t="shared" ref="K16:K17" si="7">L16/690*1000</f>
        <v>8.695652173913043</v>
      </c>
      <c r="L16" s="459">
        <v>6</v>
      </c>
      <c r="M16" s="460"/>
      <c r="N16" s="437">
        <f>K16/55</f>
        <v>0.15810276679841898</v>
      </c>
      <c r="O16" s="440"/>
      <c r="P16" s="776" t="str">
        <f>'12月菜單'!F5</f>
        <v>肉包*1</v>
      </c>
      <c r="Q16" s="348" t="s">
        <v>98</v>
      </c>
      <c r="R16" s="351">
        <v>30</v>
      </c>
      <c r="S16" s="345" t="s">
        <v>146</v>
      </c>
      <c r="T16" s="461">
        <v>0.8</v>
      </c>
      <c r="U16" s="439">
        <v>0.3</v>
      </c>
      <c r="V16" s="447"/>
      <c r="W16" s="699" t="str">
        <f>'12月菜單'!F6</f>
        <v>香菇高麗菜</v>
      </c>
      <c r="X16" s="417" t="s">
        <v>102</v>
      </c>
      <c r="Y16" s="340">
        <f t="shared" ref="Y16:Y17" si="8">Z16/670*1000</f>
        <v>67.164179104477611</v>
      </c>
      <c r="Z16" s="341">
        <v>45</v>
      </c>
      <c r="AA16" s="462"/>
      <c r="AB16" s="439">
        <f>Y16/80</f>
        <v>0.83955223880597019</v>
      </c>
      <c r="AC16" s="447"/>
      <c r="AD16" s="699" t="str">
        <f>'12月菜單'!F7</f>
        <v>西魯肉</v>
      </c>
      <c r="AE16" s="348" t="s">
        <v>93</v>
      </c>
      <c r="AF16" s="340">
        <f t="shared" ref="AF16:AF19" si="9">AG16/670*1000</f>
        <v>8.9552238805970159</v>
      </c>
      <c r="AG16" s="351">
        <v>6</v>
      </c>
      <c r="AH16" s="189"/>
      <c r="AI16" s="185">
        <f>AF16/35</f>
        <v>0.25586353944562901</v>
      </c>
      <c r="AJ16" s="207"/>
      <c r="AK16" s="116"/>
      <c r="AL16" s="484"/>
      <c r="AM16" s="485"/>
      <c r="AN16" s="388"/>
    </row>
    <row r="17" spans="1:40" ht="17" customHeight="1">
      <c r="A17" s="735"/>
      <c r="B17" s="697"/>
      <c r="C17" s="361" t="s">
        <v>231</v>
      </c>
      <c r="D17" s="261">
        <f t="shared" ref="D17:D18" si="10">E17/670*1000</f>
        <v>26.865671641791046</v>
      </c>
      <c r="E17" s="106">
        <v>18</v>
      </c>
      <c r="F17" s="192">
        <f>D17/85</f>
        <v>0.3160667251975417</v>
      </c>
      <c r="G17" s="215"/>
      <c r="H17" s="217"/>
      <c r="I17" s="701"/>
      <c r="J17" s="463" t="s">
        <v>188</v>
      </c>
      <c r="K17" s="340">
        <f t="shared" si="7"/>
        <v>60.869565217391305</v>
      </c>
      <c r="L17" s="459">
        <v>42</v>
      </c>
      <c r="M17" s="437"/>
      <c r="N17" s="437"/>
      <c r="O17" s="440">
        <f t="shared" ref="O17" si="11">K17/100</f>
        <v>0.60869565217391308</v>
      </c>
      <c r="P17" s="776"/>
      <c r="Q17" s="348"/>
      <c r="R17" s="351"/>
      <c r="S17" s="345"/>
      <c r="T17" s="462"/>
      <c r="U17" s="439"/>
      <c r="V17" s="447"/>
      <c r="W17" s="699"/>
      <c r="X17" s="417" t="s">
        <v>103</v>
      </c>
      <c r="Y17" s="340">
        <f t="shared" si="8"/>
        <v>11.940298507462687</v>
      </c>
      <c r="Z17" s="341">
        <v>8</v>
      </c>
      <c r="AA17" s="438">
        <v>0.1</v>
      </c>
      <c r="AB17" s="439"/>
      <c r="AC17" s="447">
        <v>0.1</v>
      </c>
      <c r="AD17" s="699"/>
      <c r="AE17" s="348" t="s">
        <v>95</v>
      </c>
      <c r="AF17" s="340" t="s">
        <v>99</v>
      </c>
      <c r="AG17" s="351">
        <v>0.6</v>
      </c>
      <c r="AH17" s="223"/>
      <c r="AI17" s="185"/>
      <c r="AJ17" s="207"/>
      <c r="AK17" s="116"/>
      <c r="AL17" s="484"/>
      <c r="AM17" s="485"/>
      <c r="AN17" s="388"/>
    </row>
    <row r="18" spans="1:40" ht="17" customHeight="1">
      <c r="A18" s="735"/>
      <c r="B18" s="697"/>
      <c r="C18" s="361" t="s">
        <v>189</v>
      </c>
      <c r="D18" s="261">
        <f t="shared" si="10"/>
        <v>7.4626865671641793</v>
      </c>
      <c r="E18" s="106">
        <v>5</v>
      </c>
      <c r="F18" s="220"/>
      <c r="G18" s="220"/>
      <c r="H18" s="217">
        <f t="shared" ref="H18" si="12">D18/100</f>
        <v>7.4626865671641798E-2</v>
      </c>
      <c r="I18" s="701"/>
      <c r="J18" s="463" t="s">
        <v>189</v>
      </c>
      <c r="K18" s="340" t="s">
        <v>75</v>
      </c>
      <c r="L18" s="459">
        <v>5</v>
      </c>
      <c r="M18" s="460"/>
      <c r="N18" s="437"/>
      <c r="O18" s="440"/>
      <c r="P18" s="776"/>
      <c r="Q18" s="463"/>
      <c r="R18" s="351"/>
      <c r="S18" s="345"/>
      <c r="T18" s="462"/>
      <c r="U18" s="462"/>
      <c r="V18" s="447"/>
      <c r="W18" s="699"/>
      <c r="X18" s="403"/>
      <c r="Y18" s="340"/>
      <c r="Z18" s="464"/>
      <c r="AA18" s="462"/>
      <c r="AB18" s="439"/>
      <c r="AC18" s="447"/>
      <c r="AD18" s="699"/>
      <c r="AE18" s="352" t="s">
        <v>116</v>
      </c>
      <c r="AF18" s="340">
        <f t="shared" si="9"/>
        <v>62.686567164179102</v>
      </c>
      <c r="AG18" s="351">
        <v>42</v>
      </c>
      <c r="AH18" s="189"/>
      <c r="AI18" s="189"/>
      <c r="AJ18" s="207">
        <f t="shared" ref="AJ18:AJ19" si="13">AF18/100</f>
        <v>0.62686567164179108</v>
      </c>
      <c r="AK18" s="116"/>
      <c r="AL18" s="484"/>
      <c r="AM18" s="485"/>
      <c r="AN18" s="388"/>
    </row>
    <row r="19" spans="1:40" ht="17" customHeight="1">
      <c r="A19" s="735"/>
      <c r="B19" s="697"/>
      <c r="C19" s="52"/>
      <c r="D19" s="261"/>
      <c r="E19" s="59"/>
      <c r="F19" s="220"/>
      <c r="G19" s="221"/>
      <c r="H19" s="217"/>
      <c r="I19" s="701"/>
      <c r="J19" s="348"/>
      <c r="K19" s="465"/>
      <c r="L19" s="374"/>
      <c r="M19" s="460"/>
      <c r="N19" s="466"/>
      <c r="O19" s="440"/>
      <c r="P19" s="776"/>
      <c r="Q19" s="348"/>
      <c r="R19" s="351"/>
      <c r="S19" s="345"/>
      <c r="T19" s="462"/>
      <c r="U19" s="467"/>
      <c r="V19" s="447"/>
      <c r="W19" s="699"/>
      <c r="X19" s="348"/>
      <c r="Y19" s="340"/>
      <c r="Z19" s="345"/>
      <c r="AA19" s="462"/>
      <c r="AB19" s="467"/>
      <c r="AC19" s="447"/>
      <c r="AD19" s="699"/>
      <c r="AE19" s="348" t="s">
        <v>94</v>
      </c>
      <c r="AF19" s="340">
        <f t="shared" si="9"/>
        <v>7.4626865671641793</v>
      </c>
      <c r="AG19" s="345">
        <v>5</v>
      </c>
      <c r="AH19" s="189"/>
      <c r="AI19" s="190"/>
      <c r="AJ19" s="207">
        <f t="shared" si="13"/>
        <v>7.4626865671641798E-2</v>
      </c>
      <c r="AL19" s="486"/>
      <c r="AM19" s="487"/>
    </row>
    <row r="20" spans="1:40" ht="17" customHeight="1">
      <c r="A20" s="735"/>
      <c r="B20" s="697"/>
      <c r="C20" s="52"/>
      <c r="D20" s="56"/>
      <c r="E20" s="57"/>
      <c r="F20" s="212"/>
      <c r="G20" s="213"/>
      <c r="H20" s="217"/>
      <c r="I20" s="701"/>
      <c r="J20" s="348"/>
      <c r="K20" s="465"/>
      <c r="L20" s="468"/>
      <c r="M20" s="426"/>
      <c r="N20" s="427"/>
      <c r="O20" s="440"/>
      <c r="P20" s="776"/>
      <c r="Q20" s="348"/>
      <c r="R20" s="469"/>
      <c r="S20" s="351"/>
      <c r="T20" s="433"/>
      <c r="U20" s="429"/>
      <c r="V20" s="447"/>
      <c r="W20" s="699"/>
      <c r="X20" s="348"/>
      <c r="Y20" s="351"/>
      <c r="Z20" s="351"/>
      <c r="AA20" s="433"/>
      <c r="AB20" s="429"/>
      <c r="AC20" s="447"/>
      <c r="AD20" s="699"/>
      <c r="AE20" s="348"/>
      <c r="AF20" s="351"/>
      <c r="AG20" s="345"/>
      <c r="AH20" s="182"/>
      <c r="AI20" s="183"/>
      <c r="AJ20" s="207"/>
      <c r="AL20" s="486"/>
      <c r="AM20" s="487"/>
    </row>
    <row r="21" spans="1:40" ht="17" customHeight="1">
      <c r="A21" s="735"/>
      <c r="B21" s="697"/>
      <c r="C21" s="52"/>
      <c r="D21" s="57"/>
      <c r="E21" s="56"/>
      <c r="F21" s="222"/>
      <c r="G21" s="212"/>
      <c r="H21" s="217"/>
      <c r="I21" s="706"/>
      <c r="J21" s="345"/>
      <c r="K21" s="468"/>
      <c r="L21" s="465"/>
      <c r="M21" s="470"/>
      <c r="N21" s="426"/>
      <c r="O21" s="440"/>
      <c r="P21" s="776"/>
      <c r="Q21" s="471"/>
      <c r="R21" s="471"/>
      <c r="S21" s="351"/>
      <c r="T21" s="472"/>
      <c r="U21" s="433"/>
      <c r="V21" s="447"/>
      <c r="W21" s="699"/>
      <c r="X21" s="345"/>
      <c r="Y21" s="345"/>
      <c r="Z21" s="351"/>
      <c r="AA21" s="472"/>
      <c r="AB21" s="433"/>
      <c r="AC21" s="447"/>
      <c r="AD21" s="699"/>
      <c r="AE21" s="345"/>
      <c r="AF21" s="351"/>
      <c r="AG21" s="344"/>
      <c r="AH21" s="191"/>
      <c r="AI21" s="182"/>
      <c r="AJ21" s="207"/>
      <c r="AL21" s="486"/>
      <c r="AM21" s="487"/>
    </row>
    <row r="22" spans="1:40" ht="18" customHeight="1">
      <c r="A22" s="775" t="s">
        <v>23</v>
      </c>
      <c r="B22" s="697" t="s">
        <v>27</v>
      </c>
      <c r="C22" s="362" t="s">
        <v>178</v>
      </c>
      <c r="D22" s="261">
        <f t="shared" ref="D22:D28" si="14">E22/670*1000</f>
        <v>74.626865671641781</v>
      </c>
      <c r="E22" s="80">
        <v>50</v>
      </c>
      <c r="F22" s="213"/>
      <c r="G22" s="213"/>
      <c r="H22" s="217">
        <f t="shared" ref="H22" si="15">D22/100</f>
        <v>0.74626865671641784</v>
      </c>
      <c r="I22" s="700" t="s">
        <v>27</v>
      </c>
      <c r="J22" s="349" t="s">
        <v>190</v>
      </c>
      <c r="K22" s="340">
        <f t="shared" ref="K22" si="16">L22/690*1000</f>
        <v>0</v>
      </c>
      <c r="L22" s="341"/>
      <c r="M22" s="427"/>
      <c r="N22" s="427"/>
      <c r="O22" s="440">
        <f t="shared" ref="O22" si="17">K22/100</f>
        <v>0</v>
      </c>
      <c r="P22" s="699"/>
      <c r="Q22" s="345"/>
      <c r="R22" s="351"/>
      <c r="S22" s="345"/>
      <c r="T22" s="429"/>
      <c r="U22" s="429"/>
      <c r="V22" s="447"/>
      <c r="W22" s="699" t="s">
        <v>27</v>
      </c>
      <c r="X22" s="349" t="s">
        <v>104</v>
      </c>
      <c r="Y22" s="340">
        <f t="shared" ref="Y22:Y23" si="18">Z22/670*1000</f>
        <v>74.626865671641781</v>
      </c>
      <c r="Z22" s="341">
        <v>50</v>
      </c>
      <c r="AA22" s="429"/>
      <c r="AB22" s="429"/>
      <c r="AC22" s="447">
        <f t="shared" ref="AC22" si="19">Y22/100</f>
        <v>0.74626865671641784</v>
      </c>
      <c r="AD22" s="699" t="s">
        <v>27</v>
      </c>
      <c r="AE22" s="349" t="s">
        <v>57</v>
      </c>
      <c r="AF22" s="340">
        <f t="shared" ref="AF22" si="20">AG22/670*1000</f>
        <v>74.626865671641781</v>
      </c>
      <c r="AG22" s="345">
        <v>50</v>
      </c>
      <c r="AH22" s="183"/>
      <c r="AI22" s="183"/>
      <c r="AJ22" s="207">
        <f t="shared" ref="AJ22" si="21">AF22/100</f>
        <v>0.74626865671641784</v>
      </c>
      <c r="AL22" s="487"/>
      <c r="AM22" s="487"/>
    </row>
    <row r="23" spans="1:40" ht="17" customHeight="1">
      <c r="A23" s="735"/>
      <c r="B23" s="697"/>
      <c r="C23" s="72" t="s">
        <v>232</v>
      </c>
      <c r="D23" s="261" t="s">
        <v>233</v>
      </c>
      <c r="E23" s="59">
        <v>0.2</v>
      </c>
      <c r="F23" s="213"/>
      <c r="G23" s="213"/>
      <c r="H23" s="217"/>
      <c r="I23" s="701"/>
      <c r="J23" s="352" t="s">
        <v>191</v>
      </c>
      <c r="K23" s="351"/>
      <c r="L23" s="341"/>
      <c r="M23" s="427"/>
      <c r="N23" s="427"/>
      <c r="O23" s="440"/>
      <c r="P23" s="699"/>
      <c r="Q23" s="345"/>
      <c r="R23" s="351"/>
      <c r="S23" s="351"/>
      <c r="T23" s="429"/>
      <c r="U23" s="429"/>
      <c r="V23" s="447"/>
      <c r="W23" s="699"/>
      <c r="X23" s="473" t="s">
        <v>148</v>
      </c>
      <c r="Y23" s="340">
        <f t="shared" si="18"/>
        <v>2.9850746268656718</v>
      </c>
      <c r="Z23" s="457">
        <v>2</v>
      </c>
      <c r="AA23" s="429"/>
      <c r="AB23" s="429"/>
      <c r="AC23" s="447"/>
      <c r="AD23" s="699"/>
      <c r="AE23" s="350"/>
      <c r="AF23" s="351"/>
      <c r="AG23" s="345"/>
      <c r="AH23" s="183"/>
      <c r="AI23" s="183"/>
      <c r="AJ23" s="207"/>
      <c r="AL23" s="487"/>
      <c r="AM23" s="487"/>
    </row>
    <row r="24" spans="1:40" ht="17" customHeight="1">
      <c r="A24" s="735"/>
      <c r="B24" s="697"/>
      <c r="C24" s="393"/>
      <c r="D24" s="56"/>
      <c r="E24" s="57"/>
      <c r="F24" s="223"/>
      <c r="G24" s="224"/>
      <c r="H24" s="212"/>
      <c r="I24" s="706"/>
      <c r="J24" s="352"/>
      <c r="K24" s="351"/>
      <c r="L24" s="345"/>
      <c r="M24" s="428"/>
      <c r="N24" s="474"/>
      <c r="O24" s="426"/>
      <c r="P24" s="699"/>
      <c r="Q24" s="351"/>
      <c r="R24" s="351"/>
      <c r="S24" s="345"/>
      <c r="T24" s="434"/>
      <c r="U24" s="475"/>
      <c r="V24" s="433"/>
      <c r="W24" s="699"/>
      <c r="X24" s="343"/>
      <c r="Y24" s="343"/>
      <c r="Z24" s="343"/>
      <c r="AA24" s="434"/>
      <c r="AB24" s="475"/>
      <c r="AC24" s="433"/>
      <c r="AD24" s="699"/>
      <c r="AE24" s="350"/>
      <c r="AF24" s="345"/>
      <c r="AG24" s="351"/>
      <c r="AH24" s="192"/>
      <c r="AI24" s="193"/>
      <c r="AJ24" s="191"/>
      <c r="AL24" s="487"/>
      <c r="AM24" s="487"/>
    </row>
    <row r="25" spans="1:40" ht="17" customHeight="1">
      <c r="A25" s="734" t="s">
        <v>10</v>
      </c>
      <c r="B25" s="736" t="str">
        <f>'12月菜單'!H28</f>
        <v>茶壺湯</v>
      </c>
      <c r="C25" s="336" t="s">
        <v>193</v>
      </c>
      <c r="D25" s="261">
        <f t="shared" si="14"/>
        <v>8.9552238805970159</v>
      </c>
      <c r="E25" s="78">
        <v>6</v>
      </c>
      <c r="F25" s="225"/>
      <c r="G25" s="215"/>
      <c r="H25" s="217">
        <f>D25/100</f>
        <v>8.9552238805970158E-2</v>
      </c>
      <c r="I25" s="700" t="str">
        <f>'12月菜單'!H9</f>
        <v>紫菜蛋花湯</v>
      </c>
      <c r="J25" s="449" t="s">
        <v>192</v>
      </c>
      <c r="K25" s="340">
        <f t="shared" ref="K25:K27" si="22">L25/690*1000</f>
        <v>28.985507246376812</v>
      </c>
      <c r="L25" s="450">
        <v>20</v>
      </c>
      <c r="M25" s="428"/>
      <c r="N25" s="476"/>
      <c r="O25" s="440">
        <f t="shared" ref="O25" si="23">K25/100</f>
        <v>0.28985507246376813</v>
      </c>
      <c r="P25" s="699"/>
      <c r="Q25" s="449"/>
      <c r="R25" s="342"/>
      <c r="S25" s="347"/>
      <c r="T25" s="477"/>
      <c r="U25" s="477"/>
      <c r="V25" s="447"/>
      <c r="W25" s="699" t="str">
        <f>'12月菜單'!H6</f>
        <v>海芽龍骨湯</v>
      </c>
      <c r="X25" s="478" t="s">
        <v>105</v>
      </c>
      <c r="Y25" s="340">
        <f t="shared" ref="Y25:Y28" si="24">Z25/670*1000</f>
        <v>7.4626865671641793</v>
      </c>
      <c r="Z25" s="347">
        <v>5</v>
      </c>
      <c r="AA25" s="477"/>
      <c r="AB25" s="439"/>
      <c r="AC25" s="436">
        <f t="shared" ref="AC25:AC26" si="25">Y25/100</f>
        <v>7.4626865671641798E-2</v>
      </c>
      <c r="AD25" s="699" t="str">
        <f>'12月菜單'!H7</f>
        <v>綠豆西米露</v>
      </c>
      <c r="AE25" s="348" t="s">
        <v>117</v>
      </c>
      <c r="AF25" s="340">
        <f t="shared" ref="AF25" si="26">AG25/670*1000</f>
        <v>2.9850746268656718</v>
      </c>
      <c r="AG25" s="351">
        <v>2</v>
      </c>
      <c r="AH25" s="376">
        <f>AF25/15</f>
        <v>0.19900497512437812</v>
      </c>
      <c r="AI25" s="194"/>
      <c r="AJ25" s="207"/>
    </row>
    <row r="26" spans="1:40" ht="17" customHeight="1">
      <c r="A26" s="734"/>
      <c r="B26" s="737"/>
      <c r="C26" s="336" t="s">
        <v>187</v>
      </c>
      <c r="D26" s="261">
        <f t="shared" si="14"/>
        <v>8.9552238805970159</v>
      </c>
      <c r="E26" s="80">
        <v>6</v>
      </c>
      <c r="F26" s="212"/>
      <c r="G26" s="215">
        <f>D26/15</f>
        <v>0.59701492537313439</v>
      </c>
      <c r="H26" s="217"/>
      <c r="I26" s="701"/>
      <c r="J26" s="449" t="s">
        <v>193</v>
      </c>
      <c r="K26" s="340">
        <f t="shared" si="22"/>
        <v>5.7971014492753623</v>
      </c>
      <c r="L26" s="450">
        <v>4</v>
      </c>
      <c r="M26" s="437"/>
      <c r="N26" s="437">
        <f>K26/35</f>
        <v>0.16563146997929606</v>
      </c>
      <c r="O26" s="440"/>
      <c r="P26" s="699"/>
      <c r="Q26" s="346"/>
      <c r="R26" s="342"/>
      <c r="S26" s="341"/>
      <c r="T26" s="433"/>
      <c r="U26" s="433"/>
      <c r="V26" s="447"/>
      <c r="W26" s="699"/>
      <c r="X26" s="478" t="s">
        <v>106</v>
      </c>
      <c r="Y26" s="340">
        <f t="shared" si="24"/>
        <v>29.850746268656717</v>
      </c>
      <c r="Z26" s="341">
        <v>20</v>
      </c>
      <c r="AA26" s="437"/>
      <c r="AB26" s="439"/>
      <c r="AC26" s="436">
        <f t="shared" si="25"/>
        <v>0.29850746268656719</v>
      </c>
      <c r="AD26" s="699"/>
      <c r="AE26" s="348" t="s">
        <v>118</v>
      </c>
      <c r="AF26" s="340" t="s">
        <v>145</v>
      </c>
      <c r="AG26" s="351" t="s">
        <v>143</v>
      </c>
      <c r="AH26" s="215"/>
      <c r="AI26" s="182"/>
      <c r="AJ26" s="207"/>
    </row>
    <row r="27" spans="1:40" ht="17" customHeight="1">
      <c r="A27" s="734"/>
      <c r="B27" s="737"/>
      <c r="C27" s="97" t="s">
        <v>228</v>
      </c>
      <c r="D27" s="261">
        <f t="shared" si="14"/>
        <v>26.865671641791046</v>
      </c>
      <c r="E27" s="80">
        <v>18</v>
      </c>
      <c r="F27" s="213"/>
      <c r="G27" s="215"/>
      <c r="H27" s="217">
        <f t="shared" ref="H27:H28" si="27">D27/100</f>
        <v>0.26865671641791045</v>
      </c>
      <c r="I27" s="701"/>
      <c r="J27" s="339" t="s">
        <v>194</v>
      </c>
      <c r="K27" s="340">
        <f t="shared" si="22"/>
        <v>4.3478260869565215</v>
      </c>
      <c r="L27" s="450">
        <v>3</v>
      </c>
      <c r="M27" s="427"/>
      <c r="N27" s="437">
        <f>K27/35</f>
        <v>0.12422360248447205</v>
      </c>
      <c r="O27" s="440"/>
      <c r="P27" s="699"/>
      <c r="Q27" s="345"/>
      <c r="R27" s="351"/>
      <c r="S27" s="351"/>
      <c r="T27" s="429"/>
      <c r="U27" s="439"/>
      <c r="V27" s="447"/>
      <c r="W27" s="699"/>
      <c r="X27" s="478" t="s">
        <v>109</v>
      </c>
      <c r="Y27" s="340">
        <f t="shared" si="24"/>
        <v>8.9552238805970159</v>
      </c>
      <c r="Z27" s="341">
        <v>6</v>
      </c>
      <c r="AA27" s="429"/>
      <c r="AB27" s="439">
        <f>Y27/35</f>
        <v>0.25586353944562901</v>
      </c>
      <c r="AC27" s="447"/>
      <c r="AD27" s="699"/>
      <c r="AE27" s="348"/>
      <c r="AF27" s="340">
        <f>AG27/690*1000</f>
        <v>0</v>
      </c>
      <c r="AG27" s="345"/>
      <c r="AH27" s="183"/>
      <c r="AI27" s="185"/>
      <c r="AJ27" s="207"/>
    </row>
    <row r="28" spans="1:40" ht="17" customHeight="1">
      <c r="A28" s="734"/>
      <c r="B28" s="737"/>
      <c r="C28" s="336" t="s">
        <v>234</v>
      </c>
      <c r="D28" s="261">
        <f t="shared" si="14"/>
        <v>5.9701492537313436</v>
      </c>
      <c r="E28" s="78">
        <v>4</v>
      </c>
      <c r="F28" s="215"/>
      <c r="G28" s="226"/>
      <c r="H28" s="217">
        <f t="shared" si="27"/>
        <v>5.9701492537313439E-2</v>
      </c>
      <c r="I28" s="701"/>
      <c r="J28" s="449" t="s">
        <v>189</v>
      </c>
      <c r="K28" s="340" t="s">
        <v>67</v>
      </c>
      <c r="L28" s="450">
        <v>2</v>
      </c>
      <c r="M28" s="437"/>
      <c r="N28" s="437"/>
      <c r="O28" s="440"/>
      <c r="P28" s="699"/>
      <c r="Q28" s="351"/>
      <c r="R28" s="351"/>
      <c r="S28" s="351"/>
      <c r="T28" s="439"/>
      <c r="U28" s="479"/>
      <c r="V28" s="447"/>
      <c r="W28" s="699"/>
      <c r="X28" s="478" t="s">
        <v>107</v>
      </c>
      <c r="Y28" s="340">
        <f t="shared" si="24"/>
        <v>8.9552238805970159</v>
      </c>
      <c r="Z28" s="341">
        <v>6</v>
      </c>
      <c r="AA28" s="439"/>
      <c r="AB28" s="479"/>
      <c r="AC28" s="480"/>
      <c r="AD28" s="757"/>
      <c r="AE28" s="348"/>
      <c r="AF28" s="351" t="s">
        <v>67</v>
      </c>
      <c r="AG28" s="351"/>
      <c r="AH28" s="185"/>
      <c r="AI28" s="195"/>
      <c r="AJ28" s="207"/>
    </row>
    <row r="29" spans="1:40" ht="17" customHeight="1">
      <c r="A29" s="734"/>
      <c r="B29" s="738"/>
      <c r="C29" s="72"/>
      <c r="D29" s="56"/>
      <c r="E29" s="53"/>
      <c r="F29" s="215"/>
      <c r="G29" s="212"/>
      <c r="H29" s="217"/>
      <c r="I29" s="706"/>
      <c r="J29" s="348" t="s">
        <v>195</v>
      </c>
      <c r="K29" s="345"/>
      <c r="L29" s="404" t="s">
        <v>196</v>
      </c>
      <c r="M29" s="437"/>
      <c r="N29" s="426"/>
      <c r="O29" s="440"/>
      <c r="P29" s="699"/>
      <c r="Q29" s="348" t="s">
        <v>43</v>
      </c>
      <c r="R29" s="345"/>
      <c r="S29" s="351">
        <v>0.4</v>
      </c>
      <c r="T29" s="439"/>
      <c r="U29" s="433"/>
      <c r="V29" s="447"/>
      <c r="W29" s="699"/>
      <c r="X29" s="478" t="s">
        <v>108</v>
      </c>
      <c r="Y29" s="481" t="s">
        <v>75</v>
      </c>
      <c r="Z29" s="404">
        <v>0.1</v>
      </c>
      <c r="AA29" s="439"/>
      <c r="AB29" s="433"/>
      <c r="AC29" s="447"/>
      <c r="AD29" s="699"/>
      <c r="AE29" s="348" t="s">
        <v>43</v>
      </c>
      <c r="AF29" s="345"/>
      <c r="AG29" s="351">
        <v>0.5</v>
      </c>
      <c r="AH29" s="185"/>
      <c r="AI29" s="182"/>
      <c r="AJ29" s="207"/>
    </row>
    <row r="30" spans="1:40" ht="17">
      <c r="A30" s="60" t="s">
        <v>2</v>
      </c>
      <c r="B30" s="393"/>
      <c r="C30" s="12"/>
      <c r="D30" s="57"/>
      <c r="E30" s="56"/>
      <c r="F30" s="215"/>
      <c r="G30" s="227"/>
      <c r="H30" s="227"/>
      <c r="I30" s="393" t="s">
        <v>2</v>
      </c>
      <c r="J30" s="110"/>
      <c r="K30" s="110"/>
      <c r="L30" s="383"/>
      <c r="M30" s="215"/>
      <c r="N30" s="227"/>
      <c r="O30" s="227"/>
      <c r="P30" s="43" t="s">
        <v>2</v>
      </c>
      <c r="Q30" s="482" t="s">
        <v>35</v>
      </c>
      <c r="R30" s="482"/>
      <c r="S30" s="483" t="s">
        <v>138</v>
      </c>
      <c r="T30" s="185"/>
      <c r="U30" s="196"/>
      <c r="V30" s="196"/>
      <c r="W30" s="43" t="s">
        <v>2</v>
      </c>
      <c r="X30" s="258" t="s">
        <v>43</v>
      </c>
      <c r="Y30" s="259"/>
      <c r="Z30" s="260">
        <v>0.8</v>
      </c>
      <c r="AA30" s="185"/>
      <c r="AB30" s="196"/>
      <c r="AC30" s="196"/>
      <c r="AD30" s="43" t="s">
        <v>2</v>
      </c>
      <c r="AE30" s="52"/>
      <c r="AF30" s="12"/>
      <c r="AG30" s="65"/>
      <c r="AH30" s="185"/>
      <c r="AI30" s="196"/>
      <c r="AJ30" s="196"/>
    </row>
    <row r="31" spans="1:40" ht="17">
      <c r="A31" s="60" t="s">
        <v>11</v>
      </c>
      <c r="B31" s="395" t="s">
        <v>11</v>
      </c>
      <c r="C31" s="395"/>
      <c r="D31" s="10"/>
      <c r="E31" s="395"/>
      <c r="F31" s="228"/>
      <c r="G31" s="228"/>
      <c r="H31" s="228"/>
      <c r="I31" s="395" t="s">
        <v>11</v>
      </c>
      <c r="J31" s="395"/>
      <c r="K31" s="10"/>
      <c r="L31" s="395"/>
      <c r="M31" s="228"/>
      <c r="N31" s="228"/>
      <c r="O31" s="228"/>
      <c r="P31" s="43" t="s">
        <v>11</v>
      </c>
      <c r="Q31" s="43"/>
      <c r="R31" s="7"/>
      <c r="S31" s="43"/>
      <c r="T31" s="197"/>
      <c r="U31" s="197"/>
      <c r="V31" s="197"/>
      <c r="W31" s="43" t="s">
        <v>11</v>
      </c>
      <c r="X31" s="9"/>
      <c r="Y31" s="9"/>
      <c r="Z31" s="44"/>
      <c r="AA31" s="197"/>
      <c r="AB31" s="197"/>
      <c r="AC31" s="197"/>
      <c r="AD31" s="43" t="s">
        <v>11</v>
      </c>
      <c r="AE31" s="9"/>
      <c r="AF31" s="9"/>
      <c r="AG31" s="44"/>
      <c r="AH31" s="197"/>
      <c r="AI31" s="197"/>
      <c r="AJ31" s="208"/>
    </row>
    <row r="32" spans="1:40" ht="16.75" customHeight="1">
      <c r="A32" s="784" t="s">
        <v>12</v>
      </c>
      <c r="B32" s="787" t="s">
        <v>13</v>
      </c>
      <c r="C32" s="787"/>
      <c r="D32" s="3">
        <v>3</v>
      </c>
      <c r="E32" s="21">
        <f>D32*45</f>
        <v>135</v>
      </c>
      <c r="F32" s="228"/>
      <c r="G32" s="228"/>
      <c r="H32" s="228"/>
      <c r="I32" s="782" t="s">
        <v>13</v>
      </c>
      <c r="J32" s="783"/>
      <c r="K32" s="3">
        <v>3</v>
      </c>
      <c r="L32" s="21">
        <f>K32*45</f>
        <v>135</v>
      </c>
      <c r="M32" s="228"/>
      <c r="N32" s="228"/>
      <c r="O32" s="228"/>
      <c r="P32" s="781" t="s">
        <v>13</v>
      </c>
      <c r="Q32" s="781"/>
      <c r="R32" s="32">
        <v>3</v>
      </c>
      <c r="S32" s="33">
        <f>R32*45</f>
        <v>135</v>
      </c>
      <c r="T32" s="197"/>
      <c r="U32" s="197"/>
      <c r="V32" s="197"/>
      <c r="W32" s="781" t="s">
        <v>13</v>
      </c>
      <c r="X32" s="781"/>
      <c r="Y32" s="32">
        <v>3</v>
      </c>
      <c r="Z32" s="33">
        <f>Y32*45</f>
        <v>135</v>
      </c>
      <c r="AA32" s="197"/>
      <c r="AB32" s="197"/>
      <c r="AC32" s="197"/>
      <c r="AD32" s="781" t="s">
        <v>13</v>
      </c>
      <c r="AE32" s="781"/>
      <c r="AF32" s="32">
        <v>3</v>
      </c>
      <c r="AG32" s="33">
        <f>AF32*45</f>
        <v>135</v>
      </c>
      <c r="AH32" s="197"/>
      <c r="AI32" s="197"/>
      <c r="AJ32" s="197"/>
    </row>
    <row r="33" spans="1:36" ht="16.75" customHeight="1">
      <c r="A33" s="785"/>
      <c r="B33" s="787" t="s">
        <v>14</v>
      </c>
      <c r="C33" s="787"/>
      <c r="D33" s="205">
        <f>SUM(F5:F29)</f>
        <v>4.8160667251975413</v>
      </c>
      <c r="E33" s="22">
        <f>D33*70</f>
        <v>337.12467076382791</v>
      </c>
      <c r="F33" s="229"/>
      <c r="G33" s="229"/>
      <c r="H33" s="229"/>
      <c r="I33" s="782" t="s">
        <v>14</v>
      </c>
      <c r="J33" s="783"/>
      <c r="K33" s="205">
        <f>SUM(M5:M29)</f>
        <v>4.5</v>
      </c>
      <c r="L33" s="22">
        <f>K33*70</f>
        <v>315</v>
      </c>
      <c r="M33" s="229"/>
      <c r="N33" s="229"/>
      <c r="O33" s="229"/>
      <c r="P33" s="781" t="s">
        <v>14</v>
      </c>
      <c r="Q33" s="781"/>
      <c r="R33" s="205">
        <f>SUM(T5:T29)</f>
        <v>2.6115942028985506</v>
      </c>
      <c r="S33" s="34">
        <f>R33*70</f>
        <v>182.81159420289853</v>
      </c>
      <c r="T33" s="198"/>
      <c r="U33" s="198"/>
      <c r="V33" s="198"/>
      <c r="W33" s="781" t="s">
        <v>14</v>
      </c>
      <c r="X33" s="781"/>
      <c r="Y33" s="205">
        <f>SUM(AA5:AA29)</f>
        <v>4.5999999999999996</v>
      </c>
      <c r="Z33" s="34">
        <f>Y33*70</f>
        <v>322</v>
      </c>
      <c r="AA33" s="198"/>
      <c r="AB33" s="198"/>
      <c r="AC33" s="198"/>
      <c r="AD33" s="781" t="s">
        <v>14</v>
      </c>
      <c r="AE33" s="781"/>
      <c r="AF33" s="205">
        <f>SUM(AH5:AH29)</f>
        <v>4.6990049751243781</v>
      </c>
      <c r="AG33" s="34">
        <f>AF33*70</f>
        <v>328.93034825870649</v>
      </c>
      <c r="AH33" s="198"/>
      <c r="AI33" s="198"/>
      <c r="AJ33" s="198"/>
    </row>
    <row r="34" spans="1:36" ht="17">
      <c r="A34" s="785"/>
      <c r="B34" s="787" t="s">
        <v>15</v>
      </c>
      <c r="C34" s="787"/>
      <c r="D34" s="205">
        <f>SUM(G5:G31)</f>
        <v>3.1872455902306651</v>
      </c>
      <c r="E34" s="22">
        <f>D34*75</f>
        <v>239.0434192672999</v>
      </c>
      <c r="F34" s="230"/>
      <c r="G34" s="230"/>
      <c r="H34" s="230"/>
      <c r="I34" s="782" t="s">
        <v>15</v>
      </c>
      <c r="J34" s="783"/>
      <c r="K34" s="205">
        <f>SUM(N5:N31)</f>
        <v>2.9852712720980081</v>
      </c>
      <c r="L34" s="22">
        <f>K34*75</f>
        <v>223.89534540735062</v>
      </c>
      <c r="M34" s="230"/>
      <c r="N34" s="230"/>
      <c r="O34" s="230"/>
      <c r="P34" s="781" t="s">
        <v>15</v>
      </c>
      <c r="Q34" s="781"/>
      <c r="R34" s="205">
        <f>SUM(U5:U31)</f>
        <v>1.9886993603411514</v>
      </c>
      <c r="S34" s="34">
        <f>R34*75</f>
        <v>149.15245202558634</v>
      </c>
      <c r="T34" s="199"/>
      <c r="U34" s="199"/>
      <c r="V34" s="199"/>
      <c r="W34" s="781" t="s">
        <v>15</v>
      </c>
      <c r="X34" s="781"/>
      <c r="Y34" s="205">
        <f>SUM(AB5:AB31)</f>
        <v>3.1167377398720681</v>
      </c>
      <c r="Z34" s="34">
        <f>Y34*75</f>
        <v>233.7553304904051</v>
      </c>
      <c r="AA34" s="199"/>
      <c r="AB34" s="199"/>
      <c r="AC34" s="199"/>
      <c r="AD34" s="781" t="s">
        <v>15</v>
      </c>
      <c r="AE34" s="781"/>
      <c r="AF34" s="205">
        <f>SUM(AI5:AI31)</f>
        <v>2.3576274471796861</v>
      </c>
      <c r="AG34" s="34">
        <f>AF34*75</f>
        <v>176.82205853847645</v>
      </c>
      <c r="AH34" s="199"/>
      <c r="AI34" s="199"/>
      <c r="AJ34" s="199"/>
    </row>
    <row r="35" spans="1:36" ht="17">
      <c r="A35" s="785"/>
      <c r="B35" s="787" t="s">
        <v>16</v>
      </c>
      <c r="C35" s="787"/>
      <c r="D35" s="205">
        <f>SUM(H5:H29)</f>
        <v>1.5522388059701491</v>
      </c>
      <c r="E35" s="22">
        <f>D35*25</f>
        <v>38.805970149253724</v>
      </c>
      <c r="F35" s="231"/>
      <c r="G35" s="231"/>
      <c r="H35" s="231"/>
      <c r="I35" s="782" t="s">
        <v>16</v>
      </c>
      <c r="J35" s="783"/>
      <c r="K35" s="205">
        <f>SUM(O5:O29)</f>
        <v>1.1224313216526065</v>
      </c>
      <c r="L35" s="22">
        <f>K35*25</f>
        <v>28.060783041315162</v>
      </c>
      <c r="M35" s="231"/>
      <c r="N35" s="231"/>
      <c r="O35" s="231"/>
      <c r="P35" s="781" t="s">
        <v>16</v>
      </c>
      <c r="Q35" s="781"/>
      <c r="R35" s="205">
        <f>SUM(V5:V29)</f>
        <v>0.34328358208955229</v>
      </c>
      <c r="S35" s="34">
        <f>R35*25</f>
        <v>8.5820895522388074</v>
      </c>
      <c r="T35" s="200"/>
      <c r="U35" s="200"/>
      <c r="V35" s="200"/>
      <c r="W35" s="781" t="s">
        <v>16</v>
      </c>
      <c r="X35" s="781"/>
      <c r="Y35" s="205">
        <f>SUM(AC5:AC29)</f>
        <v>1.3985074626865672</v>
      </c>
      <c r="Z35" s="34">
        <f>Y35*25</f>
        <v>34.962686567164184</v>
      </c>
      <c r="AA35" s="200"/>
      <c r="AB35" s="200"/>
      <c r="AC35" s="200"/>
      <c r="AD35" s="781" t="s">
        <v>16</v>
      </c>
      <c r="AE35" s="781"/>
      <c r="AF35" s="205">
        <f>SUM(AJ5:AJ29)</f>
        <v>1.4477611940298507</v>
      </c>
      <c r="AG35" s="34">
        <f>AF35*25</f>
        <v>36.194029850746269</v>
      </c>
      <c r="AH35" s="200"/>
      <c r="AI35" s="200"/>
      <c r="AJ35" s="200"/>
    </row>
    <row r="36" spans="1:36" ht="17">
      <c r="A36" s="785"/>
      <c r="B36" s="787" t="s">
        <v>17</v>
      </c>
      <c r="C36" s="787"/>
      <c r="D36" s="4">
        <v>0</v>
      </c>
      <c r="E36" s="23">
        <f>D36*60</f>
        <v>0</v>
      </c>
      <c r="F36" s="231"/>
      <c r="G36" s="231"/>
      <c r="H36" s="231"/>
      <c r="I36" s="782" t="s">
        <v>17</v>
      </c>
      <c r="J36" s="783"/>
      <c r="K36" s="4">
        <v>0</v>
      </c>
      <c r="L36" s="23">
        <f>K36*60</f>
        <v>0</v>
      </c>
      <c r="M36" s="231"/>
      <c r="N36" s="231"/>
      <c r="O36" s="231"/>
      <c r="P36" s="781" t="s">
        <v>17</v>
      </c>
      <c r="Q36" s="781"/>
      <c r="R36" s="35">
        <v>1</v>
      </c>
      <c r="S36" s="39">
        <f>R36*60</f>
        <v>60</v>
      </c>
      <c r="T36" s="200"/>
      <c r="U36" s="200"/>
      <c r="V36" s="200"/>
      <c r="W36" s="781" t="s">
        <v>17</v>
      </c>
      <c r="X36" s="781"/>
      <c r="Y36" s="35">
        <v>0</v>
      </c>
      <c r="Z36" s="39">
        <f>Y36*60</f>
        <v>0</v>
      </c>
      <c r="AA36" s="200"/>
      <c r="AB36" s="200"/>
      <c r="AC36" s="200"/>
      <c r="AD36" s="781" t="s">
        <v>17</v>
      </c>
      <c r="AE36" s="781"/>
      <c r="AF36" s="35">
        <v>0</v>
      </c>
      <c r="AG36" s="39">
        <f>AF36*60</f>
        <v>0</v>
      </c>
      <c r="AH36" s="200"/>
      <c r="AI36" s="200"/>
      <c r="AJ36" s="200"/>
    </row>
    <row r="37" spans="1:36" ht="17">
      <c r="A37" s="786"/>
      <c r="B37" s="19" t="s">
        <v>19</v>
      </c>
      <c r="C37" s="19"/>
      <c r="D37" s="20">
        <v>0</v>
      </c>
      <c r="E37" s="23">
        <f>D37*120</f>
        <v>0</v>
      </c>
      <c r="F37" s="232"/>
      <c r="G37" s="232"/>
      <c r="H37" s="232"/>
      <c r="I37" s="19" t="s">
        <v>19</v>
      </c>
      <c r="J37" s="19"/>
      <c r="K37" s="20">
        <v>0</v>
      </c>
      <c r="L37" s="23">
        <f>K37*120</f>
        <v>0</v>
      </c>
      <c r="M37" s="232"/>
      <c r="N37" s="232"/>
      <c r="O37" s="232"/>
      <c r="P37" s="36" t="s">
        <v>19</v>
      </c>
      <c r="Q37" s="36"/>
      <c r="R37" s="37">
        <v>0</v>
      </c>
      <c r="S37" s="23">
        <f>R37*120</f>
        <v>0</v>
      </c>
      <c r="T37" s="201"/>
      <c r="U37" s="201"/>
      <c r="V37" s="201"/>
      <c r="W37" s="36" t="s">
        <v>20</v>
      </c>
      <c r="X37" s="36"/>
      <c r="Y37" s="37">
        <v>0</v>
      </c>
      <c r="Z37" s="23">
        <f>Y37*120</f>
        <v>0</v>
      </c>
      <c r="AA37" s="201"/>
      <c r="AB37" s="201"/>
      <c r="AC37" s="201"/>
      <c r="AD37" s="36" t="s">
        <v>20</v>
      </c>
      <c r="AE37" s="36"/>
      <c r="AF37" s="37">
        <v>0</v>
      </c>
      <c r="AG37" s="23">
        <f>AF37*120</f>
        <v>0</v>
      </c>
      <c r="AH37" s="201"/>
      <c r="AI37" s="201"/>
      <c r="AJ37" s="201"/>
    </row>
    <row r="38" spans="1:36" s="8" customFormat="1" ht="17">
      <c r="A38" s="6"/>
      <c r="B38" s="787" t="s">
        <v>18</v>
      </c>
      <c r="C38" s="787"/>
      <c r="D38" s="5"/>
      <c r="E38" s="23">
        <f>SUM(E32:E37)</f>
        <v>749.97406018038157</v>
      </c>
      <c r="F38" s="232"/>
      <c r="G38" s="232"/>
      <c r="H38" s="232"/>
      <c r="I38" s="782" t="s">
        <v>18</v>
      </c>
      <c r="J38" s="783"/>
      <c r="K38" s="5"/>
      <c r="L38" s="23">
        <f>SUM(L32:L37)</f>
        <v>701.95612844866582</v>
      </c>
      <c r="M38" s="232"/>
      <c r="N38" s="232"/>
      <c r="O38" s="232"/>
      <c r="P38" s="781" t="s">
        <v>18</v>
      </c>
      <c r="Q38" s="781"/>
      <c r="R38" s="38"/>
      <c r="S38" s="23">
        <f>SUM(S32:S37)</f>
        <v>535.54613578072372</v>
      </c>
      <c r="T38" s="201"/>
      <c r="U38" s="201"/>
      <c r="V38" s="201"/>
      <c r="W38" s="781" t="s">
        <v>18</v>
      </c>
      <c r="X38" s="781"/>
      <c r="Y38" s="38"/>
      <c r="Z38" s="23">
        <f>SUM(Z32:Z37)</f>
        <v>725.71801705756923</v>
      </c>
      <c r="AA38" s="201"/>
      <c r="AB38" s="201"/>
      <c r="AC38" s="201"/>
      <c r="AD38" s="781" t="s">
        <v>18</v>
      </c>
      <c r="AE38" s="781"/>
      <c r="AF38" s="38"/>
      <c r="AG38" s="23">
        <f>SUM(AG32:AG37)</f>
        <v>676.9464366479292</v>
      </c>
      <c r="AH38" s="201"/>
      <c r="AI38" s="201"/>
      <c r="AJ38" s="201"/>
    </row>
    <row r="39" spans="1:36" s="42" customFormat="1" ht="17">
      <c r="A39" s="680" t="s">
        <v>33</v>
      </c>
      <c r="B39" s="680"/>
      <c r="C39" s="680"/>
      <c r="D39" s="680"/>
      <c r="E39" s="680"/>
      <c r="F39" s="680"/>
      <c r="G39" s="680"/>
      <c r="H39" s="680"/>
      <c r="I39" s="681"/>
      <c r="J39" s="681"/>
      <c r="K39" s="681"/>
      <c r="L39" s="681"/>
      <c r="M39" s="681"/>
      <c r="N39" s="681"/>
      <c r="O39" s="681"/>
      <c r="P39" s="681"/>
      <c r="Q39" s="681"/>
      <c r="R39" s="681"/>
      <c r="S39" s="681"/>
      <c r="T39" s="681"/>
      <c r="U39" s="681"/>
      <c r="V39" s="681"/>
      <c r="W39" s="681"/>
      <c r="X39" s="681"/>
      <c r="Y39" s="681"/>
      <c r="Z39" s="681"/>
      <c r="AA39" s="681"/>
      <c r="AB39" s="681"/>
      <c r="AC39" s="681"/>
      <c r="AD39" s="681"/>
      <c r="AE39" s="681"/>
      <c r="AF39" s="681"/>
      <c r="AG39" s="681"/>
    </row>
    <row r="40" spans="1:36" ht="17">
      <c r="A40" s="682" t="s">
        <v>59</v>
      </c>
      <c r="B40" s="683"/>
      <c r="C40" s="683"/>
      <c r="D40" s="683"/>
      <c r="E40" s="683"/>
      <c r="F40" s="683"/>
      <c r="G40" s="684"/>
      <c r="H40" s="684"/>
      <c r="I40" s="684"/>
      <c r="J40" s="684"/>
      <c r="K40" s="684"/>
      <c r="L40" s="684"/>
      <c r="M40" s="233"/>
      <c r="N40" s="233"/>
      <c r="O40" s="233"/>
      <c r="P40" s="203"/>
      <c r="T40" s="204"/>
      <c r="U40" s="204"/>
      <c r="V40" s="204"/>
      <c r="AA40" s="204"/>
      <c r="AB40" s="204"/>
      <c r="AC40" s="204"/>
      <c r="AH40" s="204"/>
      <c r="AI40" s="204"/>
      <c r="AJ40" s="204"/>
    </row>
    <row r="41" spans="1:36">
      <c r="F41" s="233"/>
      <c r="G41" s="233"/>
      <c r="H41" s="233"/>
      <c r="L41" s="203"/>
      <c r="M41" s="233"/>
      <c r="N41" s="233"/>
      <c r="O41" s="233"/>
      <c r="P41" s="203"/>
      <c r="T41" s="204"/>
      <c r="U41" s="204"/>
      <c r="V41" s="204"/>
      <c r="AA41" s="204"/>
      <c r="AB41" s="204"/>
      <c r="AC41" s="204"/>
      <c r="AH41" s="204"/>
      <c r="AI41" s="204"/>
      <c r="AJ41" s="204"/>
    </row>
    <row r="42" spans="1:36">
      <c r="F42" s="233"/>
      <c r="G42" s="233"/>
      <c r="H42" s="233"/>
      <c r="L42" s="203"/>
      <c r="M42" s="233"/>
      <c r="N42" s="233"/>
      <c r="O42" s="233"/>
      <c r="P42" s="203"/>
      <c r="T42" s="204"/>
      <c r="U42" s="204"/>
      <c r="V42" s="204"/>
      <c r="AA42" s="204"/>
      <c r="AB42" s="204"/>
      <c r="AC42" s="204"/>
      <c r="AH42" s="204"/>
      <c r="AI42" s="204"/>
      <c r="AJ42" s="204"/>
    </row>
  </sheetData>
  <mergeCells count="71">
    <mergeCell ref="A40:L40"/>
    <mergeCell ref="A1:AG1"/>
    <mergeCell ref="A2:B2"/>
    <mergeCell ref="C2:L2"/>
    <mergeCell ref="AI2:AZ2"/>
    <mergeCell ref="B3:E3"/>
    <mergeCell ref="A39:AG39"/>
    <mergeCell ref="I3:L3"/>
    <mergeCell ref="P3:S3"/>
    <mergeCell ref="W3:Z3"/>
    <mergeCell ref="AD3:AG3"/>
    <mergeCell ref="AD22:AD24"/>
    <mergeCell ref="A25:A29"/>
    <mergeCell ref="W25:W29"/>
    <mergeCell ref="I25:I29"/>
    <mergeCell ref="P25:P29"/>
    <mergeCell ref="AD25:AD29"/>
    <mergeCell ref="B25:B29"/>
    <mergeCell ref="B32:C32"/>
    <mergeCell ref="B33:C33"/>
    <mergeCell ref="W32:X32"/>
    <mergeCell ref="P32:Q32"/>
    <mergeCell ref="I32:J32"/>
    <mergeCell ref="AD32:AE32"/>
    <mergeCell ref="I33:J33"/>
    <mergeCell ref="P33:Q33"/>
    <mergeCell ref="W33:X33"/>
    <mergeCell ref="AD33:AE33"/>
    <mergeCell ref="B34:C34"/>
    <mergeCell ref="AD34:AE34"/>
    <mergeCell ref="P34:Q34"/>
    <mergeCell ref="I34:J34"/>
    <mergeCell ref="W34:X34"/>
    <mergeCell ref="AD38:AE38"/>
    <mergeCell ref="P36:Q36"/>
    <mergeCell ref="I36:J36"/>
    <mergeCell ref="W36:X36"/>
    <mergeCell ref="A32:A37"/>
    <mergeCell ref="AD36:AE36"/>
    <mergeCell ref="B35:C35"/>
    <mergeCell ref="I35:J35"/>
    <mergeCell ref="P35:Q35"/>
    <mergeCell ref="W35:X35"/>
    <mergeCell ref="AD35:AE35"/>
    <mergeCell ref="B38:C38"/>
    <mergeCell ref="I38:J38"/>
    <mergeCell ref="P38:Q38"/>
    <mergeCell ref="W38:X38"/>
    <mergeCell ref="B36:C36"/>
    <mergeCell ref="I5:I7"/>
    <mergeCell ref="P5:P15"/>
    <mergeCell ref="W16:W21"/>
    <mergeCell ref="AD5:AD7"/>
    <mergeCell ref="A8:A15"/>
    <mergeCell ref="W8:W15"/>
    <mergeCell ref="A5:A7"/>
    <mergeCell ref="W5:W7"/>
    <mergeCell ref="AD8:AD15"/>
    <mergeCell ref="I8:I15"/>
    <mergeCell ref="B5:B7"/>
    <mergeCell ref="B8:B15"/>
    <mergeCell ref="AD16:AD21"/>
    <mergeCell ref="A22:A24"/>
    <mergeCell ref="W22:W24"/>
    <mergeCell ref="B16:B21"/>
    <mergeCell ref="B22:B24"/>
    <mergeCell ref="P16:P21"/>
    <mergeCell ref="I22:I24"/>
    <mergeCell ref="P22:P24"/>
    <mergeCell ref="I16:I21"/>
    <mergeCell ref="A16:A21"/>
  </mergeCells>
  <phoneticPr fontId="11" type="noConversion"/>
  <conditionalFormatting sqref="C7 E7">
    <cfRule type="containsText" dxfId="21" priority="48" stopIfTrue="1" operator="containsText" text="炸">
      <formula>NOT(ISERROR(SEARCH("炸",C7)))</formula>
    </cfRule>
  </conditionalFormatting>
  <conditionalFormatting sqref="D7">
    <cfRule type="containsText" dxfId="20" priority="47" stopIfTrue="1" operator="containsText" text="炸">
      <formula>NOT(ISERROR(SEARCH("炸",D7)))</formula>
    </cfRule>
  </conditionalFormatting>
  <conditionalFormatting sqref="E8:E14 C9:C14">
    <cfRule type="containsText" dxfId="19" priority="46" stopIfTrue="1" operator="containsText" text="炸">
      <formula>NOT(ISERROR(SEARCH("炸",C8)))</formula>
    </cfRule>
  </conditionalFormatting>
  <conditionalFormatting sqref="D12:D15">
    <cfRule type="containsText" dxfId="18" priority="43" stopIfTrue="1" operator="containsText" text="炸">
      <formula>NOT(ISERROR(SEARCH("炸",D12)))</formula>
    </cfRule>
  </conditionalFormatting>
  <conditionalFormatting sqref="C16:C18 E16:E18">
    <cfRule type="containsText" dxfId="17" priority="40" stopIfTrue="1" operator="containsText" text="炸">
      <formula>NOT(ISERROR(SEARCH("炸",C16)))</formula>
    </cfRule>
  </conditionalFormatting>
  <conditionalFormatting sqref="C22">
    <cfRule type="containsText" dxfId="16" priority="36" stopIfTrue="1" operator="containsText" text="炸">
      <formula>NOT(ISERROR(SEARCH("炸",C22)))</formula>
    </cfRule>
  </conditionalFormatting>
  <conditionalFormatting sqref="C25:C26 E25:E26">
    <cfRule type="containsText" dxfId="15" priority="30" stopIfTrue="1" operator="containsText" text="炸">
      <formula>NOT(ISERROR(SEARCH("炸",C25)))</formula>
    </cfRule>
  </conditionalFormatting>
  <conditionalFormatting sqref="C27 E27">
    <cfRule type="containsText" dxfId="14" priority="29" stopIfTrue="1" operator="containsText" text="炸">
      <formula>NOT(ISERROR(SEARCH("炸",C27)))</formula>
    </cfRule>
  </conditionalFormatting>
  <conditionalFormatting sqref="Q18">
    <cfRule type="containsText" dxfId="13" priority="22" stopIfTrue="1" operator="containsText" text="炸">
      <formula>NOT(ISERROR(SEARCH("炸",Q18)))</formula>
    </cfRule>
  </conditionalFormatting>
  <conditionalFormatting sqref="J22">
    <cfRule type="containsText" dxfId="12" priority="21" stopIfTrue="1" operator="containsText" text="炸">
      <formula>NOT(ISERROR(SEARCH("炸",J22)))</formula>
    </cfRule>
  </conditionalFormatting>
  <conditionalFormatting sqref="E22">
    <cfRule type="containsText" dxfId="11" priority="18" stopIfTrue="1" operator="containsText" text="炸">
      <formula>NOT(ISERROR(SEARCH("炸",E22)))</formula>
    </cfRule>
  </conditionalFormatting>
  <conditionalFormatting sqref="L22:L23">
    <cfRule type="containsText" dxfId="10" priority="17" stopIfTrue="1" operator="containsText" text="炸">
      <formula>NOT(ISERROR(SEARCH("炸",L22)))</formula>
    </cfRule>
  </conditionalFormatting>
  <conditionalFormatting sqref="AE22">
    <cfRule type="containsText" dxfId="9" priority="11" stopIfTrue="1" operator="containsText" text="炸">
      <formula>NOT(ISERROR(SEARCH("炸",AE22)))</formula>
    </cfRule>
  </conditionalFormatting>
  <conditionalFormatting sqref="L8:L13 J10:J13">
    <cfRule type="containsText" dxfId="8" priority="10" stopIfTrue="1" operator="containsText" text="炸">
      <formula>NOT(ISERROR(SEARCH("炸",J8)))</formula>
    </cfRule>
  </conditionalFormatting>
  <conditionalFormatting sqref="K12:K13">
    <cfRule type="containsText" dxfId="7" priority="9" stopIfTrue="1" operator="containsText" text="炸">
      <formula>NOT(ISERROR(SEARCH("炸",K12)))</formula>
    </cfRule>
  </conditionalFormatting>
  <conditionalFormatting sqref="J16:J18 L16:L18">
    <cfRule type="containsText" dxfId="6" priority="8" stopIfTrue="1" operator="containsText" text="炸">
      <formula>NOT(ISERROR(SEARCH("炸",J16)))</formula>
    </cfRule>
  </conditionalFormatting>
  <conditionalFormatting sqref="J25 L25">
    <cfRule type="containsText" dxfId="5" priority="7" stopIfTrue="1" operator="containsText" text="炸">
      <formula>NOT(ISERROR(SEARCH("炸",J25)))</formula>
    </cfRule>
  </conditionalFormatting>
  <conditionalFormatting sqref="J27 L27">
    <cfRule type="containsText" dxfId="4" priority="6" stopIfTrue="1" operator="containsText" text="炸">
      <formula>NOT(ISERROR(SEARCH("炸",J27)))</formula>
    </cfRule>
  </conditionalFormatting>
  <conditionalFormatting sqref="C6 E6">
    <cfRule type="containsText" dxfId="3" priority="5" stopIfTrue="1" operator="containsText" text="炸">
      <formula>NOT(ISERROR(SEARCH("炸",C6)))</formula>
    </cfRule>
  </conditionalFormatting>
  <conditionalFormatting sqref="D6">
    <cfRule type="containsText" dxfId="2" priority="4" stopIfTrue="1" operator="containsText" text="炸">
      <formula>NOT(ISERROR(SEARCH("炸",D6)))</formula>
    </cfRule>
  </conditionalFormatting>
  <conditionalFormatting sqref="X22">
    <cfRule type="containsText" dxfId="1" priority="2" stopIfTrue="1" operator="containsText" text="炸">
      <formula>NOT(ISERROR(SEARCH("炸",X22)))</formula>
    </cfRule>
  </conditionalFormatting>
  <conditionalFormatting sqref="Z22">
    <cfRule type="containsText" dxfId="0" priority="1" stopIfTrue="1" operator="containsText" text="炸">
      <formula>NOT(ISERROR(SEARCH("炸",Z22)))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6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1</vt:i4>
      </vt:variant>
    </vt:vector>
  </HeadingPairs>
  <TitlesOfParts>
    <vt:vector size="8" baseType="lpstr">
      <vt:lpstr>12月菜單</vt:lpstr>
      <vt:lpstr>1201-1202</vt:lpstr>
      <vt:lpstr>1205-1209</vt:lpstr>
      <vt:lpstr>1212-1216</vt:lpstr>
      <vt:lpstr>1219-1223</vt:lpstr>
      <vt:lpstr>1226-1230</vt:lpstr>
      <vt:lpstr>工作表</vt:lpstr>
      <vt:lpstr>'12月菜單'!Print_Area</vt:lpstr>
    </vt:vector>
  </TitlesOfParts>
  <Company>Test Computer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 User</dc:creator>
  <cp:lastModifiedBy>KH-ASUS-2017-06-09</cp:lastModifiedBy>
  <cp:revision>3</cp:revision>
  <cp:lastPrinted>2022-11-21T08:19:23Z</cp:lastPrinted>
  <dcterms:created xsi:type="dcterms:W3CDTF">2016-08-01T18:09:01Z</dcterms:created>
  <dcterms:modified xsi:type="dcterms:W3CDTF">2022-11-22T01:21:49Z</dcterms:modified>
</cp:coreProperties>
</file>