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8_{A4D13055-75DC-46C8-AEFD-385FA47464EE}" xr6:coauthVersionLast="36" xr6:coauthVersionMax="36" xr10:uidLastSave="{00000000-0000-0000-0000-000000000000}"/>
  <bookViews>
    <workbookView xWindow="0" yWindow="840" windowWidth="19410" windowHeight="6780" activeTab="2" xr2:uid="{00000000-000D-0000-FFFF-FFFF00000000}"/>
  </bookViews>
  <sheets>
    <sheet name="2月菜單" sheetId="24" r:id="rId1"/>
    <sheet name="0213-0218" sheetId="22" r:id="rId2"/>
    <sheet name="0220-0224" sheetId="21" r:id="rId3"/>
  </sheets>
  <externalReferences>
    <externalReference r:id="rId4"/>
    <externalReference r:id="rId5"/>
  </externalReferences>
  <definedNames>
    <definedName name="_xlnm.Print_Area" localSheetId="0">'2月菜單'!$B$1:$K$30</definedName>
    <definedName name="特殊">[1]特殊石材!$A$1:$C$65536</definedName>
  </definedNames>
  <calcPr calcId="191029"/>
</workbook>
</file>

<file path=xl/calcChain.xml><?xml version="1.0" encoding="utf-8"?>
<calcChain xmlns="http://schemas.openxmlformats.org/spreadsheetml/2006/main">
  <c r="X30" i="21" l="1"/>
  <c r="AM22" i="22" l="1"/>
  <c r="D17" i="22"/>
  <c r="G17" i="22" s="1"/>
  <c r="D16" i="22"/>
  <c r="F16" i="22" s="1"/>
  <c r="R5" i="21" l="1"/>
  <c r="K9" i="21" l="1"/>
  <c r="N9" i="21" s="1"/>
  <c r="K10" i="21"/>
  <c r="O10" i="21" s="1"/>
  <c r="K8" i="21"/>
  <c r="N8" i="21"/>
  <c r="AP8" i="22"/>
  <c r="AM10" i="22"/>
  <c r="AM9" i="22"/>
  <c r="AP9" i="22" s="1"/>
  <c r="AM8" i="22"/>
  <c r="AL30" i="22" l="1"/>
  <c r="AF17" i="21" l="1"/>
  <c r="AF18" i="21"/>
  <c r="AJ18" i="21" s="1"/>
  <c r="AF19" i="21"/>
  <c r="AJ19" i="21" s="1"/>
  <c r="AF20" i="21"/>
  <c r="AH9" i="21"/>
  <c r="AB27" i="21"/>
  <c r="AF26" i="21"/>
  <c r="AJ26" i="21" s="1"/>
  <c r="AF25" i="21"/>
  <c r="AI25" i="21" s="1"/>
  <c r="AF22" i="21"/>
  <c r="AF16" i="21"/>
  <c r="AI16" i="21" s="1"/>
  <c r="AF9" i="21"/>
  <c r="AF8" i="21"/>
  <c r="AI8" i="21" s="1"/>
  <c r="Y26" i="21"/>
  <c r="AC26" i="21" s="1"/>
  <c r="Y27" i="21"/>
  <c r="Y25" i="21"/>
  <c r="Y22" i="21"/>
  <c r="Y17" i="21"/>
  <c r="AC17" i="21" s="1"/>
  <c r="Y18" i="21"/>
  <c r="AC18" i="21" s="1"/>
  <c r="Y16" i="21"/>
  <c r="R26" i="21"/>
  <c r="T26" i="21" s="1"/>
  <c r="R27" i="21"/>
  <c r="T27" i="21" s="1"/>
  <c r="R28" i="21"/>
  <c r="T28" i="21" s="1"/>
  <c r="R25" i="21"/>
  <c r="V25" i="21" s="1"/>
  <c r="R7" i="21"/>
  <c r="V7" i="21" s="1"/>
  <c r="R8" i="21"/>
  <c r="V8" i="21" s="1"/>
  <c r="R9" i="21"/>
  <c r="V9" i="21" s="1"/>
  <c r="R10" i="21"/>
  <c r="V10" i="21" s="1"/>
  <c r="R6" i="21"/>
  <c r="K25" i="21"/>
  <c r="K22" i="21"/>
  <c r="K17" i="21"/>
  <c r="K18" i="21"/>
  <c r="O18" i="21" s="1"/>
  <c r="K19" i="21"/>
  <c r="O19" i="21" s="1"/>
  <c r="K16" i="21"/>
  <c r="N16" i="21" s="1"/>
  <c r="D26" i="21"/>
  <c r="D25" i="21"/>
  <c r="D22" i="21"/>
  <c r="D17" i="21"/>
  <c r="D18" i="21"/>
  <c r="D19" i="21"/>
  <c r="D16" i="21"/>
  <c r="D9" i="21"/>
  <c r="D10" i="21"/>
  <c r="D8" i="21"/>
  <c r="G8" i="21" s="1"/>
  <c r="AM26" i="22"/>
  <c r="AM27" i="22"/>
  <c r="AM28" i="22"/>
  <c r="AM29" i="22"/>
  <c r="AQ29" i="22" s="1"/>
  <c r="AM25" i="22"/>
  <c r="AP25" i="22" s="1"/>
  <c r="AQ22" i="22"/>
  <c r="AM17" i="22"/>
  <c r="AQ17" i="22" s="1"/>
  <c r="AM18" i="22"/>
  <c r="AQ18" i="22" s="1"/>
  <c r="AM16" i="22"/>
  <c r="AF25" i="22"/>
  <c r="AF22" i="22"/>
  <c r="AF17" i="22"/>
  <c r="AF18" i="22"/>
  <c r="AF16" i="22"/>
  <c r="AF9" i="22"/>
  <c r="AF8" i="22"/>
  <c r="AI8" i="22" s="1"/>
  <c r="AN37" i="22"/>
  <c r="AN36" i="22"/>
  <c r="AN32" i="22"/>
  <c r="AO26" i="22"/>
  <c r="AM33" i="22" s="1"/>
  <c r="AN33" i="22" s="1"/>
  <c r="AQ27" i="22"/>
  <c r="AQ28" i="22"/>
  <c r="AP16" i="22"/>
  <c r="AM35" i="22" l="1"/>
  <c r="AN35" i="22" s="1"/>
  <c r="AM34" i="22"/>
  <c r="AN34" i="22" s="1"/>
  <c r="Y25" i="22"/>
  <c r="AB25" i="22" s="1"/>
  <c r="Y22" i="22"/>
  <c r="AC16" i="22"/>
  <c r="Y17" i="22"/>
  <c r="AC17" i="22" s="1"/>
  <c r="Y18" i="22"/>
  <c r="AC18" i="22" s="1"/>
  <c r="Y19" i="22"/>
  <c r="AC19" i="22" s="1"/>
  <c r="Y16" i="22"/>
  <c r="Y9" i="22"/>
  <c r="AB9" i="22" s="1"/>
  <c r="Y8" i="22"/>
  <c r="AB8" i="22" s="1"/>
  <c r="R7" i="22"/>
  <c r="U7" i="22" s="1"/>
  <c r="R8" i="22"/>
  <c r="V8" i="22" s="1"/>
  <c r="R9" i="22"/>
  <c r="V9" i="22" s="1"/>
  <c r="R10" i="22"/>
  <c r="V10" i="22" s="1"/>
  <c r="R11" i="22"/>
  <c r="V11" i="22" s="1"/>
  <c r="R6" i="22"/>
  <c r="U6" i="22" s="1"/>
  <c r="K26" i="22"/>
  <c r="K25" i="22"/>
  <c r="K17" i="22"/>
  <c r="K9" i="22"/>
  <c r="O9" i="22" s="1"/>
  <c r="K10" i="22"/>
  <c r="K11" i="22"/>
  <c r="O11" i="22" s="1"/>
  <c r="K22" i="22"/>
  <c r="O10" i="22"/>
  <c r="K16" i="22"/>
  <c r="N16" i="22" s="1"/>
  <c r="K8" i="22"/>
  <c r="D26" i="22"/>
  <c r="H26" i="22" s="1"/>
  <c r="D25" i="22"/>
  <c r="H25" i="22" s="1"/>
  <c r="D22" i="22"/>
  <c r="D9" i="22"/>
  <c r="D8" i="22"/>
  <c r="AN38" i="22" l="1"/>
  <c r="K13" i="24" s="1"/>
  <c r="P16" i="22"/>
  <c r="AK25" i="22"/>
  <c r="AK16" i="22"/>
  <c r="AK8" i="22"/>
  <c r="AD25" i="22"/>
  <c r="AD16" i="22"/>
  <c r="AD8" i="22"/>
  <c r="W25" i="22"/>
  <c r="W16" i="22"/>
  <c r="W8" i="22"/>
  <c r="I25" i="22"/>
  <c r="I16" i="22"/>
  <c r="I8" i="22"/>
  <c r="B25" i="22"/>
  <c r="B16" i="22"/>
  <c r="B8" i="22"/>
  <c r="P16" i="21"/>
  <c r="T27" i="22" l="1"/>
  <c r="U26" i="22"/>
  <c r="V25" i="22"/>
  <c r="R24" i="22"/>
  <c r="V24" i="22" s="1"/>
  <c r="R23" i="22"/>
  <c r="V23" i="22" s="1"/>
  <c r="R22" i="22"/>
  <c r="V22" i="22" s="1"/>
  <c r="V16" i="22"/>
  <c r="O18" i="22" l="1"/>
  <c r="O17" i="22"/>
  <c r="M26" i="21" l="1"/>
  <c r="R22" i="21"/>
  <c r="G16" i="21"/>
  <c r="H9" i="21"/>
  <c r="H10" i="21"/>
  <c r="AJ9" i="22"/>
  <c r="AF10" i="22"/>
  <c r="AI10" i="22" s="1"/>
  <c r="AF26" i="22" l="1"/>
  <c r="AJ26" i="22" s="1"/>
  <c r="AH25" i="22"/>
  <c r="H17" i="22"/>
  <c r="H18" i="22"/>
  <c r="AJ17" i="21" l="1"/>
  <c r="AC25" i="21"/>
  <c r="U6" i="21"/>
  <c r="AJ28" i="22" l="1"/>
  <c r="B16" i="21" l="1"/>
  <c r="D10" i="22"/>
  <c r="AJ17" i="22" l="1"/>
  <c r="AJ18" i="22"/>
  <c r="AI16" i="22"/>
  <c r="N8" i="22"/>
  <c r="AJ22" i="21"/>
  <c r="V22" i="21"/>
  <c r="H26" i="21"/>
  <c r="D33" i="21"/>
  <c r="O25" i="22" l="1"/>
  <c r="AB8" i="21"/>
  <c r="O29" i="21" l="1"/>
  <c r="N25" i="21"/>
  <c r="AB16" i="21" l="1"/>
  <c r="H25" i="21"/>
  <c r="H17" i="21"/>
  <c r="H18" i="21"/>
  <c r="K28" i="24" l="1"/>
  <c r="K26" i="24"/>
  <c r="K25" i="24"/>
  <c r="AB20" i="21"/>
  <c r="K27" i="24" l="1"/>
  <c r="AC19" i="21" l="1"/>
  <c r="O17" i="21"/>
  <c r="G24" i="21"/>
  <c r="H10" i="22" l="1"/>
  <c r="G8" i="22" l="1"/>
  <c r="H9" i="22"/>
  <c r="Y33" i="21" l="1"/>
  <c r="AF33" i="22"/>
  <c r="Y33" i="22"/>
  <c r="R33" i="22"/>
  <c r="K33" i="22"/>
  <c r="D33" i="22"/>
  <c r="AF33" i="21"/>
  <c r="R33" i="21"/>
  <c r="K33" i="21"/>
  <c r="AJ22" i="22"/>
  <c r="AF35" i="22" s="1"/>
  <c r="AF34" i="22"/>
  <c r="AC22" i="22"/>
  <c r="R34" i="22"/>
  <c r="O22" i="22"/>
  <c r="K34" i="22"/>
  <c r="H22" i="22"/>
  <c r="D34" i="22"/>
  <c r="AC22" i="21"/>
  <c r="V20" i="21"/>
  <c r="V19" i="21"/>
  <c r="V18" i="21"/>
  <c r="O22" i="21"/>
  <c r="H22" i="21"/>
  <c r="Y34" i="22" l="1"/>
  <c r="R35" i="22"/>
  <c r="Y35" i="22"/>
  <c r="K35" i="22"/>
  <c r="D35" i="22"/>
  <c r="AF34" i="21"/>
  <c r="AF35" i="21"/>
  <c r="Y34" i="21"/>
  <c r="Y35" i="21"/>
  <c r="R35" i="21"/>
  <c r="R34" i="21"/>
  <c r="K35" i="21"/>
  <c r="K34" i="21"/>
  <c r="D35" i="21"/>
  <c r="D34" i="21"/>
  <c r="AD25" i="21" l="1"/>
  <c r="AD16" i="21"/>
  <c r="AD8" i="21"/>
  <c r="W25" i="21"/>
  <c r="W16" i="21"/>
  <c r="W8" i="21"/>
  <c r="P25" i="21"/>
  <c r="I25" i="21"/>
  <c r="I16" i="21"/>
  <c r="I8" i="21"/>
  <c r="B25" i="21"/>
  <c r="B8" i="21"/>
  <c r="K3" i="24" l="1"/>
  <c r="AG37" i="22" l="1"/>
  <c r="Z37" i="22"/>
  <c r="S37" i="22"/>
  <c r="L37" i="22"/>
  <c r="E37" i="22"/>
  <c r="AG37" i="21"/>
  <c r="Z37" i="21"/>
  <c r="S37" i="21"/>
  <c r="L37" i="21"/>
  <c r="E37" i="21"/>
  <c r="K7" i="24" l="1"/>
  <c r="K29" i="24" l="1"/>
  <c r="AG34" i="22"/>
  <c r="E32" i="21" l="1"/>
  <c r="L32" i="21"/>
  <c r="S32" i="21"/>
  <c r="Z32" i="21"/>
  <c r="AG32" i="21"/>
  <c r="E33" i="21"/>
  <c r="L33" i="21"/>
  <c r="S33" i="21"/>
  <c r="Z33" i="21"/>
  <c r="AG33" i="21"/>
  <c r="E34" i="21"/>
  <c r="L34" i="21"/>
  <c r="S34" i="21"/>
  <c r="Z34" i="21"/>
  <c r="AG34" i="21"/>
  <c r="E35" i="21"/>
  <c r="L35" i="21"/>
  <c r="S35" i="21"/>
  <c r="Z35" i="21"/>
  <c r="AG35" i="21"/>
  <c r="E36" i="21"/>
  <c r="L36" i="21"/>
  <c r="S36" i="21"/>
  <c r="Z36" i="21"/>
  <c r="AG36" i="21"/>
  <c r="E32" i="22"/>
  <c r="L32" i="22"/>
  <c r="S32" i="22"/>
  <c r="Z32" i="22"/>
  <c r="AG32" i="22"/>
  <c r="E33" i="22"/>
  <c r="L33" i="22"/>
  <c r="S33" i="22"/>
  <c r="Z33" i="22"/>
  <c r="AG33" i="22"/>
  <c r="E34" i="22"/>
  <c r="L34" i="22"/>
  <c r="S34" i="22"/>
  <c r="Z34" i="22"/>
  <c r="E35" i="22"/>
  <c r="L35" i="22"/>
  <c r="S35" i="22"/>
  <c r="Z35" i="22"/>
  <c r="AG35" i="22"/>
  <c r="E36" i="22"/>
  <c r="L36" i="22"/>
  <c r="S36" i="22"/>
  <c r="Z36" i="22"/>
  <c r="AG36" i="22"/>
  <c r="AG38" i="22" l="1"/>
  <c r="K12" i="24" s="1"/>
  <c r="E38" i="21"/>
  <c r="K14" i="24" s="1"/>
  <c r="S38" i="22"/>
  <c r="E38" i="22"/>
  <c r="L38" i="21"/>
  <c r="K15" i="24" s="1"/>
  <c r="K6" i="24"/>
  <c r="K5" i="24"/>
  <c r="K4" i="24"/>
  <c r="L38" i="22"/>
  <c r="Z38" i="22"/>
  <c r="Z38" i="21"/>
  <c r="K17" i="24" s="1"/>
  <c r="AG38" i="21"/>
  <c r="K18" i="24" s="1"/>
  <c r="S38" i="21"/>
  <c r="K16" i="24" s="1"/>
  <c r="K19" i="24" l="1"/>
  <c r="K8" i="24"/>
  <c r="K21" i="24"/>
  <c r="K10" i="24"/>
  <c r="K22" i="24"/>
  <c r="K11" i="24"/>
  <c r="K20" i="24"/>
  <c r="K9" i="24"/>
  <c r="K23" i="24"/>
  <c r="K24" i="24"/>
</calcChain>
</file>

<file path=xl/sharedStrings.xml><?xml version="1.0" encoding="utf-8"?>
<sst xmlns="http://schemas.openxmlformats.org/spreadsheetml/2006/main" count="634" uniqueCount="315">
  <si>
    <t>日期</t>
  </si>
  <si>
    <t>主食</t>
  </si>
  <si>
    <t>水果</t>
  </si>
  <si>
    <t>項目</t>
  </si>
  <si>
    <t>菜名/烹調法</t>
  </si>
  <si>
    <t>材料</t>
  </si>
  <si>
    <t>每人(g)</t>
  </si>
  <si>
    <t>學校採購量(kg)</t>
  </si>
  <si>
    <t>副 食一</t>
  </si>
  <si>
    <t>副 食二</t>
  </si>
  <si>
    <t>湯類</t>
  </si>
  <si>
    <t>其他</t>
  </si>
  <si>
    <t>營養供應比例</t>
  </si>
  <si>
    <t>油脂類(份)</t>
  </si>
  <si>
    <t>蔬菜類(份)</t>
  </si>
  <si>
    <t>水果類(份)</t>
  </si>
  <si>
    <t>熱量</t>
  </si>
  <si>
    <t>乳製品(份)</t>
    <phoneticPr fontId="7" type="noConversion"/>
  </si>
  <si>
    <t>供應人數：</t>
    <phoneticPr fontId="2" type="noConversion"/>
  </si>
  <si>
    <t>食材供應商:芳味香食品企業有限公司   07-7037855</t>
    <phoneticPr fontId="7" type="noConversion"/>
  </si>
  <si>
    <t>副食三</t>
    <phoneticPr fontId="7" type="noConversion"/>
  </si>
  <si>
    <t>白米</t>
    <phoneticPr fontId="9" type="noConversion"/>
  </si>
  <si>
    <t>時蔬</t>
    <phoneticPr fontId="9" type="noConversion"/>
  </si>
  <si>
    <t>糙米飯</t>
    <phoneticPr fontId="9" type="noConversion"/>
  </si>
  <si>
    <t>糙米</t>
    <phoneticPr fontId="9" type="noConversion"/>
  </si>
  <si>
    <t>有機蔬菜</t>
    <phoneticPr fontId="9" type="noConversion"/>
  </si>
  <si>
    <t>副食三</t>
    <phoneticPr fontId="7" type="noConversion"/>
  </si>
  <si>
    <t>廠商營養師: 趙英茹                     午餐秘書:                          主任:                                校長:</t>
    <phoneticPr fontId="7" type="noConversion"/>
  </si>
  <si>
    <t>水果</t>
    <phoneticPr fontId="7" type="noConversion"/>
  </si>
  <si>
    <t>季節水果</t>
    <phoneticPr fontId="7" type="noConversion"/>
  </si>
  <si>
    <t>食材供應廠商:芳味香食品</t>
    <phoneticPr fontId="7" type="noConversion"/>
  </si>
  <si>
    <t>規格
(克)</t>
    <phoneticPr fontId="9" type="noConversion"/>
  </si>
  <si>
    <t>熱量
(大卡)</t>
    <phoneticPr fontId="9" type="noConversion"/>
  </si>
  <si>
    <t>五</t>
    <phoneticPr fontId="7" type="noConversion"/>
  </si>
  <si>
    <t>C</t>
    <phoneticPr fontId="9" type="noConversion"/>
  </si>
  <si>
    <t>P</t>
    <phoneticPr fontId="9" type="noConversion"/>
  </si>
  <si>
    <t>V</t>
    <phoneticPr fontId="9" type="noConversion"/>
  </si>
  <si>
    <t>蒜碎</t>
    <phoneticPr fontId="9" type="noConversion"/>
  </si>
  <si>
    <t>日期</t>
    <phoneticPr fontId="9" type="noConversion"/>
  </si>
  <si>
    <t>星期</t>
    <phoneticPr fontId="9" type="noConversion"/>
  </si>
  <si>
    <t>主食</t>
    <phoneticPr fontId="9" type="noConversion"/>
  </si>
  <si>
    <t>副食一</t>
    <phoneticPr fontId="9" type="noConversion"/>
  </si>
  <si>
    <t>副食二</t>
    <phoneticPr fontId="9" type="noConversion"/>
  </si>
  <si>
    <t>副食三</t>
    <phoneticPr fontId="9" type="noConversion"/>
  </si>
  <si>
    <t>湯</t>
    <phoneticPr fontId="9" type="noConversion"/>
  </si>
  <si>
    <t xml:space="preserve"> 水果
(飲品)</t>
    <phoneticPr fontId="9" type="noConversion"/>
  </si>
  <si>
    <t>一</t>
    <phoneticPr fontId="7" type="noConversion"/>
  </si>
  <si>
    <t>二</t>
    <phoneticPr fontId="7" type="noConversion"/>
  </si>
  <si>
    <t>三</t>
    <phoneticPr fontId="7" type="noConversion"/>
  </si>
  <si>
    <t>四</t>
    <phoneticPr fontId="7" type="noConversion"/>
  </si>
  <si>
    <t>五</t>
    <phoneticPr fontId="7" type="noConversion"/>
  </si>
  <si>
    <r>
      <t>備註:本廠使用的豬肉及其製品原料產地皆為國產豬肉</t>
    </r>
    <r>
      <rPr>
        <b/>
        <sz val="14"/>
        <color theme="1"/>
        <rFont val="新細明體"/>
        <family val="1"/>
        <charset val="136"/>
      </rPr>
      <t>。</t>
    </r>
    <phoneticPr fontId="7" type="noConversion"/>
  </si>
  <si>
    <r>
      <t>備註:本廠使用的豬肉及其製品原料產地皆為國產豬肉</t>
    </r>
    <r>
      <rPr>
        <sz val="12"/>
        <color theme="1"/>
        <rFont val="新細明體"/>
        <family val="1"/>
        <charset val="136"/>
      </rPr>
      <t>。</t>
    </r>
    <phoneticPr fontId="7" type="noConversion"/>
  </si>
  <si>
    <t>二</t>
    <phoneticPr fontId="7" type="noConversion"/>
  </si>
  <si>
    <t>三</t>
    <phoneticPr fontId="7" type="noConversion"/>
  </si>
  <si>
    <t>四</t>
    <phoneticPr fontId="7" type="noConversion"/>
  </si>
  <si>
    <t>糙米飯</t>
    <phoneticPr fontId="9" type="noConversion"/>
  </si>
  <si>
    <t>白米飯</t>
    <phoneticPr fontId="9" type="noConversion"/>
  </si>
  <si>
    <t>白米</t>
    <phoneticPr fontId="7" type="noConversion"/>
  </si>
  <si>
    <t>白米飯</t>
    <phoneticPr fontId="7" type="noConversion"/>
  </si>
  <si>
    <t>水果</t>
    <phoneticPr fontId="7" type="noConversion"/>
  </si>
  <si>
    <t>水果</t>
    <phoneticPr fontId="7" type="noConversion"/>
  </si>
  <si>
    <t>鮮奶</t>
    <phoneticPr fontId="7" type="noConversion"/>
  </si>
  <si>
    <t>一</t>
    <phoneticPr fontId="7" type="noConversion"/>
  </si>
  <si>
    <t>一</t>
    <phoneticPr fontId="7" type="noConversion"/>
  </si>
  <si>
    <t xml:space="preserve"> 本校/園一律使用國產 豬、牛肉食材</t>
    <phoneticPr fontId="9" type="noConversion"/>
  </si>
  <si>
    <t>四</t>
    <phoneticPr fontId="7" type="noConversion"/>
  </si>
  <si>
    <t>什錦飯湯</t>
    <phoneticPr fontId="7" type="noConversion"/>
  </si>
  <si>
    <t>肉包*1</t>
    <phoneticPr fontId="7" type="noConversion"/>
  </si>
  <si>
    <t>季節時蔬</t>
    <phoneticPr fontId="9" type="noConversion"/>
  </si>
  <si>
    <t>蘿蔔海帶龍骨湯</t>
    <phoneticPr fontId="7" type="noConversion"/>
  </si>
  <si>
    <t>西魯肉</t>
    <phoneticPr fontId="7" type="noConversion"/>
  </si>
  <si>
    <t>有機蔬菜</t>
    <phoneticPr fontId="9" type="noConversion"/>
  </si>
  <si>
    <t>糙米飯</t>
    <phoneticPr fontId="9" type="noConversion"/>
  </si>
  <si>
    <t>季節時蔬</t>
    <phoneticPr fontId="9" type="noConversion"/>
  </si>
  <si>
    <t>時蔬</t>
    <phoneticPr fontId="9" type="noConversion"/>
  </si>
  <si>
    <t>-</t>
    <phoneticPr fontId="7" type="noConversion"/>
  </si>
  <si>
    <t>魚丸滷肉燥</t>
    <phoneticPr fontId="7" type="noConversion"/>
  </si>
  <si>
    <t>-</t>
    <phoneticPr fontId="7" type="noConversion"/>
  </si>
  <si>
    <t>10/31</t>
    <phoneticPr fontId="7" type="noConversion"/>
  </si>
  <si>
    <t>一</t>
    <phoneticPr fontId="7" type="noConversion"/>
  </si>
  <si>
    <t>炒雙色花菜</t>
    <phoneticPr fontId="7" type="noConversion"/>
  </si>
  <si>
    <t>白米飯</t>
    <phoneticPr fontId="7" type="noConversion"/>
  </si>
  <si>
    <t>麵輪燒雞</t>
    <phoneticPr fontId="7" type="noConversion"/>
  </si>
  <si>
    <t>玉米蛋</t>
    <phoneticPr fontId="9" type="noConversion"/>
  </si>
  <si>
    <t>季節時蔬</t>
    <phoneticPr fontId="7" type="noConversion"/>
  </si>
  <si>
    <t>茶壺湯</t>
    <phoneticPr fontId="7" type="noConversion"/>
  </si>
  <si>
    <t>莧菜</t>
    <phoneticPr fontId="7" type="noConversion"/>
  </si>
  <si>
    <t>全榖雜糧類(份)</t>
    <phoneticPr fontId="7" type="noConversion"/>
  </si>
  <si>
    <t>豆魚蛋肉類(份)</t>
    <phoneticPr fontId="7" type="noConversion"/>
  </si>
  <si>
    <t>香菇高麗菜</t>
    <phoneticPr fontId="7" type="noConversion"/>
  </si>
  <si>
    <t>五味醬雞丁</t>
    <phoneticPr fontId="7" type="noConversion"/>
  </si>
  <si>
    <t>白米飯</t>
    <phoneticPr fontId="7" type="noConversion"/>
  </si>
  <si>
    <t>海芽龍骨湯</t>
    <phoneticPr fontId="7" type="noConversion"/>
  </si>
  <si>
    <t>綠豆西米露</t>
    <phoneticPr fontId="7" type="noConversion"/>
  </si>
  <si>
    <t>紅豆麥片湯</t>
    <phoneticPr fontId="7" type="noConversion"/>
  </si>
  <si>
    <t>咖哩雞</t>
    <phoneticPr fontId="7" type="noConversion"/>
  </si>
  <si>
    <t>糖醋魚丁</t>
    <phoneticPr fontId="7" type="noConversion"/>
  </si>
  <si>
    <t>炒油飯</t>
    <phoneticPr fontId="7" type="noConversion"/>
  </si>
  <si>
    <t>味噌湯</t>
    <phoneticPr fontId="7" type="noConversion"/>
  </si>
  <si>
    <t>蜜汁雞</t>
    <phoneticPr fontId="7" type="noConversion"/>
  </si>
  <si>
    <t>紅燒雞丁</t>
    <phoneticPr fontId="7" type="noConversion"/>
  </si>
  <si>
    <t>香酥雞翅*1</t>
    <phoneticPr fontId="7" type="noConversion"/>
  </si>
  <si>
    <t>榨醬拌麵</t>
    <phoneticPr fontId="7" type="noConversion"/>
  </si>
  <si>
    <t>關東煮</t>
    <phoneticPr fontId="7" type="noConversion"/>
  </si>
  <si>
    <t>豆薯蛋花湯</t>
    <phoneticPr fontId="7" type="noConversion"/>
  </si>
  <si>
    <t>蘑菇鐵板肉片</t>
    <phoneticPr fontId="7" type="noConversion"/>
  </si>
  <si>
    <t>打拋豬肉</t>
    <phoneticPr fontId="7" type="noConversion"/>
  </si>
  <si>
    <t>杏鮑菇炒黃瓜</t>
    <phoneticPr fontId="7" type="noConversion"/>
  </si>
  <si>
    <t>麻婆豆腐</t>
    <phoneticPr fontId="7" type="noConversion"/>
  </si>
  <si>
    <t>蔥爆肉絲高麗菜</t>
    <phoneticPr fontId="7" type="noConversion"/>
  </si>
  <si>
    <t>紫菜針菇湯</t>
    <phoneticPr fontId="7" type="noConversion"/>
  </si>
  <si>
    <t>筍絲炒蛋</t>
    <phoneticPr fontId="7" type="noConversion"/>
  </si>
  <si>
    <t>筍乾滷白菜</t>
    <phoneticPr fontId="7" type="noConversion"/>
  </si>
  <si>
    <t>冬瓜玉米湯</t>
    <phoneticPr fontId="7" type="noConversion"/>
  </si>
  <si>
    <t>-</t>
    <phoneticPr fontId="7" type="noConversion"/>
  </si>
  <si>
    <t>豆腐蛋花湯</t>
    <phoneticPr fontId="7" type="noConversion"/>
  </si>
  <si>
    <t>豆干滷味</t>
    <phoneticPr fontId="7" type="noConversion"/>
  </si>
  <si>
    <t>壽喜燒豬柳</t>
    <phoneticPr fontId="7" type="noConversion"/>
  </si>
  <si>
    <t>有機蔬菜</t>
    <phoneticPr fontId="9" type="noConversion"/>
  </si>
  <si>
    <r>
      <rPr>
        <b/>
        <sz val="12"/>
        <color rgb="FFFF0000"/>
        <rFont val="標楷體"/>
        <family val="4"/>
        <charset val="136"/>
      </rPr>
      <t>694人</t>
    </r>
    <r>
      <rPr>
        <sz val="12"/>
        <color indexed="8"/>
        <rFont val="標楷體"/>
        <family val="4"/>
        <charset val="136"/>
      </rPr>
      <t xml:space="preserve">+10備份 </t>
    </r>
    <r>
      <rPr>
        <sz val="12"/>
        <color rgb="FFC00000"/>
        <rFont val="標楷體"/>
        <family val="4"/>
        <charset val="136"/>
      </rPr>
      <t xml:space="preserve">(份數的備份+30) </t>
    </r>
    <phoneticPr fontId="7" type="noConversion"/>
  </si>
  <si>
    <t>五更燴什錦</t>
    <phoneticPr fontId="7" type="noConversion"/>
  </si>
  <si>
    <t>肉燥拌銀芽</t>
    <phoneticPr fontId="7" type="noConversion"/>
  </si>
  <si>
    <t>六</t>
    <phoneticPr fontId="7" type="noConversion"/>
  </si>
  <si>
    <t>小兔包*1</t>
    <phoneticPr fontId="7" type="noConversion"/>
  </si>
  <si>
    <t>海芽蛋花湯</t>
    <phoneticPr fontId="7" type="noConversion"/>
  </si>
  <si>
    <t>四神蘿蔔湯</t>
    <phoneticPr fontId="7" type="noConversion"/>
  </si>
  <si>
    <t>694份</t>
    <phoneticPr fontId="7" type="noConversion"/>
  </si>
  <si>
    <t>擔仔肉燥冬粉湯</t>
    <phoneticPr fontId="7" type="noConversion"/>
  </si>
  <si>
    <t>東寧雜貨12/13送校</t>
    <phoneticPr fontId="7" type="noConversion"/>
  </si>
  <si>
    <t xml:space="preserve"> 屏東縣東寧國小112年2月份午餐菜單</t>
    <phoneticPr fontId="9" type="noConversion"/>
  </si>
  <si>
    <t>2/13</t>
    <phoneticPr fontId="7" type="noConversion"/>
  </si>
  <si>
    <t>2/14</t>
    <phoneticPr fontId="7" type="noConversion"/>
  </si>
  <si>
    <t>2/15</t>
    <phoneticPr fontId="7" type="noConversion"/>
  </si>
  <si>
    <t>2/16</t>
    <phoneticPr fontId="7" type="noConversion"/>
  </si>
  <si>
    <t>2/17</t>
    <phoneticPr fontId="7" type="noConversion"/>
  </si>
  <si>
    <t>2/18</t>
    <phoneticPr fontId="7" type="noConversion"/>
  </si>
  <si>
    <t>2/20</t>
    <phoneticPr fontId="7" type="noConversion"/>
  </si>
  <si>
    <t>2/21</t>
    <phoneticPr fontId="7" type="noConversion"/>
  </si>
  <si>
    <t>2/22</t>
    <phoneticPr fontId="7" type="noConversion"/>
  </si>
  <si>
    <t>2/23</t>
    <phoneticPr fontId="7" type="noConversion"/>
  </si>
  <si>
    <t>2/24</t>
    <phoneticPr fontId="7" type="noConversion"/>
  </si>
  <si>
    <t>六</t>
    <phoneticPr fontId="7" type="noConversion"/>
  </si>
  <si>
    <t>打拋豬肉</t>
    <phoneticPr fontId="7" type="noConversion"/>
  </si>
  <si>
    <t>蘑菇醬燒雞</t>
    <phoneticPr fontId="7" type="noConversion"/>
  </si>
  <si>
    <t>玉米蒸蛋</t>
    <phoneticPr fontId="7" type="noConversion"/>
  </si>
  <si>
    <t>三杯魚丁</t>
    <phoneticPr fontId="7" type="noConversion"/>
  </si>
  <si>
    <t>醬爆雞丁</t>
    <phoneticPr fontId="7" type="noConversion"/>
  </si>
  <si>
    <t>肉絲炒高麗菜</t>
    <phoneticPr fontId="7" type="noConversion"/>
  </si>
  <si>
    <t>蛋酥白菜</t>
    <phoneticPr fontId="7" type="noConversion"/>
  </si>
  <si>
    <t>蔬菜味噌湯</t>
    <phoneticPr fontId="7" type="noConversion"/>
  </si>
  <si>
    <t>蘿蔔龍骨湯</t>
    <phoneticPr fontId="7" type="noConversion"/>
  </si>
  <si>
    <t>海芽蛋花湯</t>
    <phoneticPr fontId="7" type="noConversion"/>
  </si>
  <si>
    <t>綠豆銀耳湯</t>
    <phoneticPr fontId="7" type="noConversion"/>
  </si>
  <si>
    <t>田園蔬菜濃湯</t>
    <phoneticPr fontId="7" type="noConversion"/>
  </si>
  <si>
    <t>筍絲龍骨湯</t>
    <phoneticPr fontId="7" type="noConversion"/>
  </si>
  <si>
    <t>紫菜蛋花湯</t>
    <phoneticPr fontId="7" type="noConversion"/>
  </si>
  <si>
    <t>關東煮</t>
    <phoneticPr fontId="7" type="noConversion"/>
  </si>
  <si>
    <t>刺瓜海帶湯</t>
    <phoneticPr fontId="7" type="noConversion"/>
  </si>
  <si>
    <t>味噌油腐湯</t>
    <phoneticPr fontId="7" type="noConversion"/>
  </si>
  <si>
    <t>咖哩肉片</t>
    <phoneticPr fontId="7" type="noConversion"/>
  </si>
  <si>
    <t>三絲海帶</t>
    <phoneticPr fontId="7" type="noConversion"/>
  </si>
  <si>
    <t>鮮菇燴豆腐</t>
    <phoneticPr fontId="7" type="noConversion"/>
  </si>
  <si>
    <t>芝麻柴燒雞排*1</t>
    <phoneticPr fontId="7" type="noConversion"/>
  </si>
  <si>
    <t>培根雙花菜</t>
    <phoneticPr fontId="7" type="noConversion"/>
  </si>
  <si>
    <t>梅汁雞丁</t>
    <phoneticPr fontId="7" type="noConversion"/>
  </si>
  <si>
    <t>有機蔬菜</t>
    <phoneticPr fontId="9" type="noConversion"/>
  </si>
  <si>
    <t>季節時蔬</t>
    <phoneticPr fontId="9" type="noConversion"/>
  </si>
  <si>
    <t>泰式蠔油豬肉炒麵</t>
    <phoneticPr fontId="7" type="noConversion"/>
  </si>
  <si>
    <t>什錦飯湯</t>
    <phoneticPr fontId="7" type="noConversion"/>
  </si>
  <si>
    <t>小兔包*1</t>
    <phoneticPr fontId="7" type="noConversion"/>
  </si>
  <si>
    <t>ATP豆漿</t>
    <phoneticPr fontId="7" type="noConversion"/>
  </si>
  <si>
    <t>白米飯</t>
    <phoneticPr fontId="7" type="noConversion"/>
  </si>
  <si>
    <t>屏東縣東寧國小112年2月第三週學生午餐食譜設計表</t>
    <phoneticPr fontId="2" type="noConversion"/>
  </si>
  <si>
    <t>2 月 20日 星期一</t>
    <phoneticPr fontId="2" type="noConversion"/>
  </si>
  <si>
    <t>肉片</t>
    <phoneticPr fontId="7" type="noConversion"/>
  </si>
  <si>
    <t>洋蔥</t>
    <phoneticPr fontId="7" type="noConversion"/>
  </si>
  <si>
    <t>紅蘿蔔</t>
    <phoneticPr fontId="7" type="noConversion"/>
  </si>
  <si>
    <t>咖哩粉</t>
    <phoneticPr fontId="7" type="noConversion"/>
  </si>
  <si>
    <t>肉絲</t>
    <phoneticPr fontId="7" type="noConversion"/>
  </si>
  <si>
    <t>豆干絲</t>
    <phoneticPr fontId="7" type="noConversion"/>
  </si>
  <si>
    <t>海帶絲</t>
    <phoneticPr fontId="7" type="noConversion"/>
  </si>
  <si>
    <t>有機蔬菜</t>
    <phoneticPr fontId="7" type="noConversion"/>
  </si>
  <si>
    <t>鮮筍絲</t>
    <phoneticPr fontId="7" type="noConversion"/>
  </si>
  <si>
    <t>龍骨</t>
    <phoneticPr fontId="7" type="noConversion"/>
  </si>
  <si>
    <t>雞腿丁</t>
    <phoneticPr fontId="7" type="noConversion"/>
  </si>
  <si>
    <t>薑片</t>
    <phoneticPr fontId="7" type="noConversion"/>
  </si>
  <si>
    <t>豆腐</t>
    <phoneticPr fontId="7" type="noConversion"/>
  </si>
  <si>
    <t>金針菇</t>
    <phoneticPr fontId="7" type="noConversion"/>
  </si>
  <si>
    <t>杏鮑菇</t>
    <phoneticPr fontId="7" type="noConversion"/>
  </si>
  <si>
    <t>蔥</t>
    <phoneticPr fontId="7" type="noConversion"/>
  </si>
  <si>
    <t>雞蛋</t>
    <phoneticPr fontId="7" type="noConversion"/>
  </si>
  <si>
    <t>紫菜</t>
    <phoneticPr fontId="7" type="noConversion"/>
  </si>
  <si>
    <t>蠔油泰式豬肉炒麵</t>
    <phoneticPr fontId="7" type="noConversion"/>
  </si>
  <si>
    <t>豬肉餡餅*1</t>
    <phoneticPr fontId="7" type="noConversion"/>
  </si>
  <si>
    <t>CAS餡餅</t>
    <phoneticPr fontId="7" type="noConversion"/>
  </si>
  <si>
    <t>720粒</t>
    <phoneticPr fontId="7" type="noConversion"/>
  </si>
  <si>
    <t>白蘿蔔</t>
    <phoneticPr fontId="7" type="noConversion"/>
  </si>
  <si>
    <t>玉米塊</t>
    <phoneticPr fontId="7" type="noConversion"/>
  </si>
  <si>
    <t>米血</t>
    <phoneticPr fontId="7" type="noConversion"/>
  </si>
  <si>
    <t>黑輪條</t>
    <phoneticPr fontId="7" type="noConversion"/>
  </si>
  <si>
    <t>柴魚片</t>
    <phoneticPr fontId="7" type="noConversion"/>
  </si>
  <si>
    <t>雞排</t>
    <phoneticPr fontId="7" type="noConversion"/>
  </si>
  <si>
    <t>柴魚片</t>
    <phoneticPr fontId="7" type="noConversion"/>
  </si>
  <si>
    <t>白芝麻</t>
    <phoneticPr fontId="7" type="noConversion"/>
  </si>
  <si>
    <t>培根</t>
    <phoneticPr fontId="7" type="noConversion"/>
  </si>
  <si>
    <t>白花菜</t>
    <phoneticPr fontId="7" type="noConversion"/>
  </si>
  <si>
    <t>青花菜</t>
    <phoneticPr fontId="7" type="noConversion"/>
  </si>
  <si>
    <t>菠菜</t>
    <phoneticPr fontId="7" type="noConversion"/>
  </si>
  <si>
    <t>大黃瓜</t>
    <phoneticPr fontId="7" type="noConversion"/>
  </si>
  <si>
    <t>海帶結</t>
    <phoneticPr fontId="7" type="noConversion"/>
  </si>
  <si>
    <t>肉絲</t>
    <phoneticPr fontId="7" type="noConversion"/>
  </si>
  <si>
    <t>地瓜去皮</t>
    <phoneticPr fontId="7" type="noConversion"/>
  </si>
  <si>
    <t>梅子</t>
    <phoneticPr fontId="7" type="noConversion"/>
  </si>
  <si>
    <t>鐵板肉片</t>
    <phoneticPr fontId="7" type="noConversion"/>
  </si>
  <si>
    <t>油豆腐</t>
    <phoneticPr fontId="7" type="noConversion"/>
  </si>
  <si>
    <t>高麗菜</t>
    <phoneticPr fontId="7" type="noConversion"/>
  </si>
  <si>
    <t>味噌</t>
    <phoneticPr fontId="7" type="noConversion"/>
  </si>
  <si>
    <t>屏東縣東寧國小112年2月第四週學生午餐食譜設計表</t>
    <phoneticPr fontId="2" type="noConversion"/>
  </si>
  <si>
    <t>2月13日星期一</t>
    <phoneticPr fontId="2" type="noConversion"/>
  </si>
  <si>
    <t>2月14日星期二</t>
    <phoneticPr fontId="2" type="noConversion"/>
  </si>
  <si>
    <t xml:space="preserve">2月15日星期三 </t>
    <phoneticPr fontId="2" type="noConversion"/>
  </si>
  <si>
    <t>2月16日星期四</t>
    <phoneticPr fontId="2" type="noConversion"/>
  </si>
  <si>
    <t>2月17日星期五</t>
    <phoneticPr fontId="2" type="noConversion"/>
  </si>
  <si>
    <t>什錦飯湯</t>
    <phoneticPr fontId="9" type="noConversion"/>
  </si>
  <si>
    <t>絞肉</t>
    <phoneticPr fontId="7" type="noConversion"/>
  </si>
  <si>
    <t>九層塔</t>
    <phoneticPr fontId="7" type="noConversion"/>
  </si>
  <si>
    <t>辣椒</t>
    <phoneticPr fontId="7" type="noConversion"/>
  </si>
  <si>
    <t>醬油</t>
    <phoneticPr fontId="7" type="noConversion"/>
  </si>
  <si>
    <t>有機蔬菜</t>
    <phoneticPr fontId="7" type="noConversion"/>
  </si>
  <si>
    <t>大白菜</t>
    <phoneticPr fontId="7" type="noConversion"/>
  </si>
  <si>
    <t>蘑菇醬</t>
    <phoneticPr fontId="7" type="noConversion"/>
  </si>
  <si>
    <t>三色丁</t>
    <phoneticPr fontId="7" type="noConversion"/>
  </si>
  <si>
    <t>小白菜</t>
    <phoneticPr fontId="7" type="noConversion"/>
  </si>
  <si>
    <t>薑絲</t>
    <phoneticPr fontId="7" type="noConversion"/>
  </si>
  <si>
    <t>鮮水鯊丁</t>
    <phoneticPr fontId="7" type="noConversion"/>
  </si>
  <si>
    <t>麻油</t>
    <phoneticPr fontId="7" type="noConversion"/>
  </si>
  <si>
    <t>米酒</t>
    <phoneticPr fontId="7" type="noConversion"/>
  </si>
  <si>
    <t>木耳</t>
    <phoneticPr fontId="7" type="noConversion"/>
  </si>
  <si>
    <t>枸杞</t>
    <phoneticPr fontId="7" type="noConversion"/>
  </si>
  <si>
    <t>乾海帶芽</t>
    <phoneticPr fontId="7" type="noConversion"/>
  </si>
  <si>
    <t>桶筍</t>
    <phoneticPr fontId="7" type="noConversion"/>
  </si>
  <si>
    <t>甜麵醬</t>
    <phoneticPr fontId="7" type="noConversion"/>
  </si>
  <si>
    <t>綠豆</t>
    <phoneticPr fontId="7" type="noConversion"/>
  </si>
  <si>
    <t>白木耳</t>
    <phoneticPr fontId="7" type="noConversion"/>
  </si>
  <si>
    <t>大陸妹</t>
    <phoneticPr fontId="7" type="noConversion"/>
  </si>
  <si>
    <t>南瓜</t>
    <phoneticPr fontId="7" type="noConversion"/>
  </si>
  <si>
    <t>紅蘿蔔</t>
    <phoneticPr fontId="9" type="noConversion"/>
  </si>
  <si>
    <t>虱目魚丸</t>
    <phoneticPr fontId="7" type="noConversion"/>
  </si>
  <si>
    <t>乾香菇</t>
    <phoneticPr fontId="7" type="noConversion"/>
  </si>
  <si>
    <t>蝦皮</t>
    <phoneticPr fontId="7" type="noConversion"/>
  </si>
  <si>
    <t>玉兔包</t>
    <phoneticPr fontId="7" type="noConversion"/>
  </si>
  <si>
    <t>2桶</t>
    <phoneticPr fontId="7" type="noConversion"/>
  </si>
  <si>
    <t>-</t>
    <phoneticPr fontId="7" type="noConversion"/>
  </si>
  <si>
    <t>2盒</t>
    <phoneticPr fontId="7" type="noConversion"/>
  </si>
  <si>
    <t>1包</t>
    <phoneticPr fontId="7" type="noConversion"/>
  </si>
  <si>
    <t>杏菇黃瓜</t>
    <phoneticPr fontId="7" type="noConversion"/>
  </si>
  <si>
    <t>杏鮑菇</t>
    <phoneticPr fontId="7" type="noConversion"/>
  </si>
  <si>
    <t>蝦米</t>
    <phoneticPr fontId="7" type="noConversion"/>
  </si>
  <si>
    <t>-</t>
    <phoneticPr fontId="7" type="noConversion"/>
  </si>
  <si>
    <t>1盒</t>
    <phoneticPr fontId="7" type="noConversion"/>
  </si>
  <si>
    <t>油菜</t>
    <phoneticPr fontId="7" type="noConversion"/>
  </si>
  <si>
    <t>2包</t>
    <phoneticPr fontId="7" type="noConversion"/>
  </si>
  <si>
    <t>1包</t>
    <phoneticPr fontId="7" type="noConversion"/>
  </si>
  <si>
    <t>牛排麵</t>
    <phoneticPr fontId="7" type="noConversion"/>
  </si>
  <si>
    <t>豬柳</t>
    <phoneticPr fontId="7" type="noConversion"/>
  </si>
  <si>
    <t>洋蔥</t>
    <phoneticPr fontId="7" type="noConversion"/>
  </si>
  <si>
    <t>高麗菜</t>
    <phoneticPr fontId="7" type="noConversion"/>
  </si>
  <si>
    <t>紅蘿蔔</t>
    <phoneticPr fontId="7" type="noConversion"/>
  </si>
  <si>
    <t>杏鮑菇</t>
    <phoneticPr fontId="7" type="noConversion"/>
  </si>
  <si>
    <t>泰式蠔油醬</t>
    <phoneticPr fontId="7" type="noConversion"/>
  </si>
  <si>
    <t>2桶</t>
    <phoneticPr fontId="7" type="noConversion"/>
  </si>
  <si>
    <t>704片</t>
    <phoneticPr fontId="7" type="noConversion"/>
  </si>
  <si>
    <t>麵粉</t>
    <phoneticPr fontId="7" type="noConversion"/>
  </si>
  <si>
    <t>地瓜粉</t>
    <phoneticPr fontId="7" type="noConversion"/>
  </si>
  <si>
    <t>肉片</t>
    <phoneticPr fontId="7" type="noConversion"/>
  </si>
  <si>
    <t>豆芽菜</t>
    <phoneticPr fontId="7" type="noConversion"/>
  </si>
  <si>
    <t>韭菜</t>
    <phoneticPr fontId="7" type="noConversion"/>
  </si>
  <si>
    <t>黑胡椒粒</t>
    <phoneticPr fontId="7" type="noConversion"/>
  </si>
  <si>
    <t>2盒</t>
    <phoneticPr fontId="7" type="noConversion"/>
  </si>
  <si>
    <t>-</t>
    <phoneticPr fontId="7" type="noConversion"/>
  </si>
  <si>
    <t>筍乾豬腳</t>
    <phoneticPr fontId="7" type="noConversion"/>
  </si>
  <si>
    <t>肉丁</t>
    <phoneticPr fontId="7" type="noConversion"/>
  </si>
  <si>
    <t>豬腳</t>
    <phoneticPr fontId="7" type="noConversion"/>
  </si>
  <si>
    <t>筍乾</t>
    <phoneticPr fontId="7" type="noConversion"/>
  </si>
  <si>
    <t>蒜仁</t>
    <phoneticPr fontId="7" type="noConversion"/>
  </si>
  <si>
    <t>魚丸滷肉燥</t>
    <phoneticPr fontId="7" type="noConversion"/>
  </si>
  <si>
    <t>絞肉</t>
    <phoneticPr fontId="7" type="noConversion"/>
  </si>
  <si>
    <t>虱目魚丸</t>
    <phoneticPr fontId="7" type="noConversion"/>
  </si>
  <si>
    <t>洋蔥</t>
    <phoneticPr fontId="7" type="noConversion"/>
  </si>
  <si>
    <t>油蔥酥</t>
    <phoneticPr fontId="7" type="noConversion"/>
  </si>
  <si>
    <t>2包</t>
    <phoneticPr fontId="7" type="noConversion"/>
  </si>
  <si>
    <t>-</t>
    <phoneticPr fontId="7" type="noConversion"/>
  </si>
  <si>
    <t>2 月 21日 星期二</t>
    <phoneticPr fontId="2" type="noConversion"/>
  </si>
  <si>
    <t>2 月22日 星期三</t>
    <phoneticPr fontId="2" type="noConversion"/>
  </si>
  <si>
    <t>2月23日 星期四</t>
    <phoneticPr fontId="2" type="noConversion"/>
  </si>
  <si>
    <t>2 月24日 星期五</t>
    <phoneticPr fontId="2" type="noConversion"/>
  </si>
  <si>
    <t>東寧雜貨2/13 送校</t>
    <phoneticPr fontId="7" type="noConversion"/>
  </si>
  <si>
    <t>1. 沙拉油2桶</t>
    <phoneticPr fontId="7" type="noConversion"/>
  </si>
  <si>
    <t>2. 醬油1箱</t>
    <phoneticPr fontId="7" type="noConversion"/>
  </si>
  <si>
    <t>3. 米酒2箱</t>
    <phoneticPr fontId="7" type="noConversion"/>
  </si>
  <si>
    <t>4. 糖1袋</t>
    <phoneticPr fontId="7" type="noConversion"/>
  </si>
  <si>
    <t>5. 香油2桶</t>
    <phoneticPr fontId="7" type="noConversion"/>
  </si>
  <si>
    <t>6. 白胡椒粉2包</t>
    <phoneticPr fontId="7" type="noConversion"/>
  </si>
  <si>
    <t>7. 味王味精2盒</t>
    <phoneticPr fontId="7" type="noConversion"/>
  </si>
  <si>
    <t>8. 素蠔油 1桶</t>
    <phoneticPr fontId="7" type="noConversion"/>
  </si>
  <si>
    <t>9. 耐炸油 2桶</t>
    <phoneticPr fontId="7" type="noConversion"/>
  </si>
  <si>
    <t>10. 黑麻油1桶</t>
    <phoneticPr fontId="7" type="noConversion"/>
  </si>
  <si>
    <r>
      <t xml:space="preserve">2月18日星期六 </t>
    </r>
    <r>
      <rPr>
        <sz val="12"/>
        <color rgb="FFFF0000"/>
        <rFont val="標楷體"/>
        <family val="4"/>
        <charset val="136"/>
      </rPr>
      <t>-</t>
    </r>
    <r>
      <rPr>
        <b/>
        <sz val="12"/>
        <color rgb="FFFF0000"/>
        <rFont val="標楷體"/>
        <family val="4"/>
        <charset val="136"/>
      </rPr>
      <t>幼兒園20人</t>
    </r>
    <phoneticPr fontId="2" type="noConversion"/>
  </si>
  <si>
    <t>2盒</t>
    <phoneticPr fontId="7" type="noConversion"/>
  </si>
  <si>
    <t>南瓜豆腐</t>
    <phoneticPr fontId="7" type="noConversion"/>
  </si>
  <si>
    <t>南瓜</t>
    <phoneticPr fontId="7" type="noConversion"/>
  </si>
  <si>
    <t>蔥</t>
    <phoneticPr fontId="7" type="noConversion"/>
  </si>
  <si>
    <t>油豆腐</t>
    <phoneticPr fontId="7" type="noConversion"/>
  </si>
  <si>
    <t>鮮奶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</si>
</sst>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_);[Red]\(0\)"/>
    <numFmt numFmtId="178" formatCode="0;;;@"/>
    <numFmt numFmtId="179" formatCode="0.0;;;@"/>
    <numFmt numFmtId="180" formatCode="#,##0_);[Red]\(#,##0\)"/>
    <numFmt numFmtId="181" formatCode="#,##0.0_);[Red]\(#,##0.0\)"/>
    <numFmt numFmtId="182" formatCode="0.0_);[Red]\(0.0\)"/>
    <numFmt numFmtId="183" formatCode="0;[Red]0"/>
    <numFmt numFmtId="184" formatCode="0.0_ "/>
  </numFmts>
  <fonts count="96">
    <font>
      <sz val="11"/>
      <color rgb="FF000000"/>
      <name val="Arial"/>
      <family val="2"/>
    </font>
    <font>
      <sz val="12"/>
      <color indexed="8"/>
      <name val="新細明體"/>
      <family val="1"/>
      <charset val="136"/>
    </font>
    <font>
      <b/>
      <sz val="11"/>
      <color indexed="8"/>
      <name val="Arial"/>
      <family val="2"/>
    </font>
    <font>
      <sz val="12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color rgb="FF000000"/>
      <name val="標楷體"/>
      <family val="4"/>
      <charset val="136"/>
    </font>
    <font>
      <sz val="12"/>
      <color rgb="FFC0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24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28"/>
      <color rgb="FFFF0000"/>
      <name val="標楷體"/>
      <family val="4"/>
      <charset val="136"/>
    </font>
    <font>
      <sz val="14"/>
      <name val="新細明體"/>
      <family val="1"/>
      <charset val="136"/>
    </font>
    <font>
      <b/>
      <sz val="11"/>
      <color theme="1"/>
      <name val="標楷體"/>
      <family val="4"/>
      <charset val="136"/>
    </font>
    <font>
      <sz val="14"/>
      <color rgb="FF000000"/>
      <name val="Arial"/>
      <family val="2"/>
    </font>
    <font>
      <b/>
      <sz val="16"/>
      <name val="標楷體"/>
      <family val="4"/>
      <charset val="136"/>
    </font>
    <font>
      <b/>
      <sz val="16"/>
      <color rgb="FF0000FF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6"/>
      <name val="新細明體"/>
      <family val="1"/>
      <charset val="136"/>
    </font>
    <font>
      <b/>
      <sz val="16"/>
      <color theme="1"/>
      <name val="新細明體"/>
      <family val="1"/>
      <charset val="136"/>
      <scheme val="minor"/>
    </font>
    <font>
      <b/>
      <sz val="8"/>
      <color rgb="FF7030A0"/>
      <name val="新細明體"/>
      <family val="1"/>
      <charset val="136"/>
      <scheme val="major"/>
    </font>
    <font>
      <sz val="8"/>
      <color rgb="FF7030A0"/>
      <name val="新細明體"/>
      <family val="1"/>
      <charset val="136"/>
      <scheme val="major"/>
    </font>
    <font>
      <sz val="8"/>
      <name val="新細明體"/>
      <family val="1"/>
      <charset val="136"/>
      <scheme val="major"/>
    </font>
    <font>
      <sz val="8"/>
      <color theme="9" tint="-0.249977111117893"/>
      <name val="新細明體"/>
      <family val="1"/>
      <charset val="136"/>
      <scheme val="major"/>
    </font>
    <font>
      <sz val="8"/>
      <name val="新細明體"/>
      <family val="1"/>
      <charset val="136"/>
      <scheme val="minor"/>
    </font>
    <font>
      <b/>
      <sz val="8"/>
      <name val="新細明體"/>
      <family val="1"/>
      <charset val="136"/>
      <scheme val="major"/>
    </font>
    <font>
      <sz val="8"/>
      <color rgb="FF6600FF"/>
      <name val="新細明體"/>
      <family val="1"/>
      <charset val="136"/>
      <scheme val="major"/>
    </font>
    <font>
      <sz val="8"/>
      <color rgb="FF7030A0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8"/>
      <name val="新細明體"/>
      <family val="1"/>
      <charset val="136"/>
      <scheme val="minor"/>
    </font>
    <font>
      <sz val="12"/>
      <color rgb="FFCC3399"/>
      <name val="標楷體"/>
      <family val="4"/>
      <charset val="136"/>
    </font>
    <font>
      <sz val="12"/>
      <color rgb="FF3333FF"/>
      <name val="標楷體"/>
      <family val="4"/>
      <charset val="136"/>
    </font>
    <font>
      <sz val="11"/>
      <color rgb="FFCC339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rgb="FFFF00FF"/>
      <name val="標楷體"/>
      <family val="4"/>
      <charset val="136"/>
    </font>
    <font>
      <sz val="16"/>
      <name val="Arial"/>
      <family val="2"/>
    </font>
    <font>
      <b/>
      <sz val="14"/>
      <color theme="1"/>
      <name val="新細明體"/>
      <family val="1"/>
      <charset val="136"/>
    </font>
    <font>
      <sz val="12"/>
      <color rgb="FF3333FF"/>
      <name val="新細明體"/>
      <family val="1"/>
      <charset val="136"/>
      <scheme val="major"/>
    </font>
    <font>
      <b/>
      <sz val="16"/>
      <color rgb="FFC00000"/>
      <name val="標楷體"/>
      <family val="4"/>
      <charset val="136"/>
    </font>
    <font>
      <sz val="11"/>
      <color rgb="FFFF0000"/>
      <name val="細明體"/>
      <family val="3"/>
      <charset val="136"/>
    </font>
    <font>
      <b/>
      <sz val="12"/>
      <color rgb="FF3333FF"/>
      <name val="標楷體"/>
      <family val="4"/>
      <charset val="136"/>
    </font>
    <font>
      <b/>
      <sz val="16"/>
      <name val="新細明體"/>
      <family val="1"/>
      <charset val="136"/>
      <scheme val="minor"/>
    </font>
    <font>
      <b/>
      <sz val="12"/>
      <color rgb="FFC00000"/>
      <name val="標楷體"/>
      <family val="4"/>
      <charset val="136"/>
    </font>
    <font>
      <sz val="14"/>
      <color rgb="FF3333FF"/>
      <name val="細明體"/>
      <family val="3"/>
      <charset val="136"/>
    </font>
    <font>
      <sz val="12"/>
      <color theme="0"/>
      <name val="標楷體"/>
      <family val="4"/>
      <charset val="136"/>
    </font>
    <font>
      <sz val="14"/>
      <color theme="0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sz val="11"/>
      <name val="Arial"/>
      <family val="2"/>
    </font>
    <font>
      <sz val="9"/>
      <color theme="0"/>
      <name val="新細明體"/>
      <family val="1"/>
      <charset val="136"/>
      <scheme val="minor"/>
    </font>
    <font>
      <sz val="8"/>
      <color theme="0"/>
      <name val="新細明體"/>
      <family val="1"/>
      <charset val="136"/>
      <scheme val="major"/>
    </font>
    <font>
      <b/>
      <sz val="16"/>
      <color rgb="FF3333FF"/>
      <name val="標楷體"/>
      <family val="4"/>
      <charset val="136"/>
    </font>
    <font>
      <b/>
      <sz val="16"/>
      <color rgb="FFFF00FF"/>
      <name val="標楷體"/>
      <family val="4"/>
      <charset val="136"/>
    </font>
    <font>
      <sz val="14"/>
      <color rgb="FFFF0000"/>
      <name val="細明體"/>
      <family val="3"/>
      <charset val="136"/>
    </font>
    <font>
      <b/>
      <sz val="16"/>
      <color rgb="FF7030A0"/>
      <name val="標楷體"/>
      <family val="4"/>
      <charset val="136"/>
    </font>
    <font>
      <b/>
      <sz val="16"/>
      <color rgb="FFCC3399"/>
      <name val="標楷體"/>
      <family val="4"/>
      <charset val="136"/>
    </font>
    <font>
      <b/>
      <sz val="12"/>
      <color rgb="FFFF33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1"/>
      <color rgb="FF000000"/>
      <name val="Arial"/>
      <family val="2"/>
    </font>
    <font>
      <b/>
      <sz val="14"/>
      <color rgb="FFCC3399"/>
      <name val="標楷體"/>
      <family val="4"/>
      <charset val="136"/>
    </font>
    <font>
      <b/>
      <sz val="12"/>
      <color rgb="FFCC3399"/>
      <name val="標楷體"/>
      <family val="4"/>
      <charset val="136"/>
    </font>
    <font>
      <b/>
      <sz val="11"/>
      <color rgb="FFCC3399"/>
      <name val="Arial"/>
      <family val="2"/>
    </font>
    <font>
      <sz val="14"/>
      <color rgb="FF3333FF"/>
      <name val="新細明體"/>
      <family val="1"/>
      <charset val="136"/>
      <scheme val="minor"/>
    </font>
    <font>
      <b/>
      <sz val="14"/>
      <color rgb="FFFF0000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1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5" fillId="0" borderId="0"/>
    <xf numFmtId="0" fontId="22" fillId="0" borderId="13" applyNumberFormat="0" applyFill="0" applyAlignment="0" applyProtection="0">
      <alignment vertical="center"/>
    </xf>
    <xf numFmtId="0" fontId="5" fillId="20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29" fillId="19" borderId="18" applyNumberFormat="0" applyAlignment="0" applyProtection="0">
      <alignment vertical="center"/>
    </xf>
    <xf numFmtId="0" fontId="30" fillId="25" borderId="19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475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vertical="center" shrinkToFit="1"/>
    </xf>
    <xf numFmtId="177" fontId="6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6" fillId="0" borderId="1" xfId="3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shrinkToFit="1"/>
    </xf>
    <xf numFmtId="180" fontId="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1" fontId="6" fillId="0" borderId="1" xfId="3" applyNumberFormat="1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 shrinkToFit="1"/>
    </xf>
    <xf numFmtId="0" fontId="3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49" fontId="6" fillId="26" borderId="2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shrinkToFit="1"/>
    </xf>
    <xf numFmtId="180" fontId="6" fillId="0" borderId="1" xfId="0" applyNumberFormat="1" applyFont="1" applyFill="1" applyBorder="1" applyAlignment="1" applyProtection="1">
      <alignment horizontal="center" vertical="center"/>
      <protection hidden="1"/>
    </xf>
    <xf numFmtId="0" fontId="38" fillId="0" borderId="1" xfId="0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/>
    </xf>
    <xf numFmtId="0" fontId="6" fillId="0" borderId="23" xfId="24" applyFont="1" applyFill="1" applyBorder="1" applyAlignment="1">
      <alignment horizontal="center" vertical="center" shrinkToFit="1"/>
    </xf>
    <xf numFmtId="0" fontId="41" fillId="26" borderId="23" xfId="24" applyFont="1" applyFill="1" applyBorder="1" applyAlignment="1">
      <alignment horizontal="center" vertical="center" shrinkToFit="1"/>
    </xf>
    <xf numFmtId="0" fontId="16" fillId="26" borderId="0" xfId="24" applyFont="1" applyFill="1" applyAlignment="1">
      <alignment vertical="center" shrinkToFit="1"/>
    </xf>
    <xf numFmtId="0" fontId="42" fillId="0" borderId="2" xfId="24" applyFont="1" applyFill="1" applyBorder="1" applyAlignment="1">
      <alignment horizontal="center" vertical="center" shrinkToFit="1"/>
    </xf>
    <xf numFmtId="0" fontId="43" fillId="0" borderId="1" xfId="24" applyFont="1" applyFill="1" applyBorder="1" applyAlignment="1">
      <alignment horizontal="center" vertical="center" shrinkToFit="1"/>
    </xf>
    <xf numFmtId="0" fontId="44" fillId="26" borderId="0" xfId="24" applyFont="1" applyFill="1" applyAlignment="1">
      <alignment vertical="center" shrinkToFit="1"/>
    </xf>
    <xf numFmtId="182" fontId="16" fillId="26" borderId="0" xfId="24" applyNumberFormat="1" applyFont="1" applyFill="1" applyAlignment="1">
      <alignment vertical="center" shrinkToFit="1"/>
    </xf>
    <xf numFmtId="0" fontId="46" fillId="0" borderId="39" xfId="24" applyFont="1" applyFill="1" applyBorder="1" applyAlignment="1">
      <alignment horizontal="center" vertical="center" shrinkToFit="1"/>
    </xf>
    <xf numFmtId="0" fontId="46" fillId="0" borderId="23" xfId="24" applyFont="1" applyFill="1" applyBorder="1" applyAlignment="1">
      <alignment horizontal="center" vertical="center" shrinkToFit="1"/>
    </xf>
    <xf numFmtId="0" fontId="36" fillId="26" borderId="0" xfId="24" applyFont="1" applyFill="1" applyAlignment="1">
      <alignment vertical="center" shrinkToFit="1"/>
    </xf>
    <xf numFmtId="0" fontId="16" fillId="0" borderId="0" xfId="24" applyFont="1" applyFill="1" applyAlignment="1">
      <alignment vertical="center" shrinkToFit="1"/>
    </xf>
    <xf numFmtId="0" fontId="16" fillId="0" borderId="0" xfId="24" applyFont="1" applyFill="1" applyAlignment="1">
      <alignment horizontal="center" vertical="center" shrinkToFit="1"/>
    </xf>
    <xf numFmtId="0" fontId="16" fillId="26" borderId="0" xfId="24" applyFont="1" applyFill="1" applyAlignment="1">
      <alignment horizontal="center" vertical="center" shrinkToFit="1"/>
    </xf>
    <xf numFmtId="0" fontId="6" fillId="26" borderId="0" xfId="24" applyFont="1" applyFill="1" applyAlignment="1">
      <alignment vertical="center" shrinkToFit="1"/>
    </xf>
    <xf numFmtId="49" fontId="48" fillId="26" borderId="24" xfId="0" applyNumberFormat="1" applyFont="1" applyFill="1" applyBorder="1" applyAlignment="1">
      <alignment horizontal="center" vertical="center" shrinkToFit="1"/>
    </xf>
    <xf numFmtId="0" fontId="50" fillId="0" borderId="26" xfId="0" applyFont="1" applyFill="1" applyBorder="1" applyAlignment="1">
      <alignment horizontal="center" vertical="center" shrinkToFit="1"/>
    </xf>
    <xf numFmtId="0" fontId="50" fillId="0" borderId="26" xfId="0" applyFont="1" applyFill="1" applyBorder="1" applyAlignment="1">
      <alignment horizontal="center" vertical="center" wrapText="1" shrinkToFit="1" readingOrder="1"/>
    </xf>
    <xf numFmtId="0" fontId="48" fillId="0" borderId="26" xfId="0" applyFont="1" applyFill="1" applyBorder="1" applyAlignment="1">
      <alignment horizontal="center" vertical="center" wrapText="1" shrinkToFit="1" readingOrder="1"/>
    </xf>
    <xf numFmtId="0" fontId="50" fillId="26" borderId="27" xfId="0" applyFont="1" applyFill="1" applyBorder="1" applyAlignment="1">
      <alignment horizontal="center" vertical="center" wrapText="1" shrinkToFit="1" readingOrder="1"/>
    </xf>
    <xf numFmtId="49" fontId="48" fillId="26" borderId="28" xfId="0" applyNumberFormat="1" applyFont="1" applyFill="1" applyBorder="1" applyAlignment="1">
      <alignment horizontal="center" vertical="center" shrinkToFit="1"/>
    </xf>
    <xf numFmtId="49" fontId="48" fillId="26" borderId="29" xfId="0" applyNumberFormat="1" applyFont="1" applyFill="1" applyBorder="1" applyAlignment="1">
      <alignment horizontal="center" vertical="center" shrinkToFit="1"/>
    </xf>
    <xf numFmtId="0" fontId="48" fillId="0" borderId="29" xfId="0" applyFont="1" applyFill="1" applyBorder="1" applyAlignment="1">
      <alignment horizontal="center" vertical="center" shrinkToFit="1"/>
    </xf>
    <xf numFmtId="0" fontId="49" fillId="0" borderId="29" xfId="0" applyFont="1" applyFill="1" applyBorder="1" applyAlignment="1">
      <alignment horizontal="center" vertical="center" shrinkToFit="1"/>
    </xf>
    <xf numFmtId="0" fontId="50" fillId="0" borderId="2" xfId="0" applyFont="1" applyFill="1" applyBorder="1" applyAlignment="1">
      <alignment horizontal="center" vertical="center" shrinkToFit="1"/>
    </xf>
    <xf numFmtId="177" fontId="52" fillId="26" borderId="30" xfId="0" applyNumberFormat="1" applyFont="1" applyFill="1" applyBorder="1" applyAlignment="1">
      <alignment horizontal="center" vertical="center" shrinkToFit="1"/>
    </xf>
    <xf numFmtId="49" fontId="48" fillId="26" borderId="31" xfId="0" applyNumberFormat="1" applyFont="1" applyFill="1" applyBorder="1" applyAlignment="1">
      <alignment horizontal="center" vertical="center" shrinkToFit="1"/>
    </xf>
    <xf numFmtId="0" fontId="48" fillId="0" borderId="4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horizontal="center" vertical="center" shrinkToFit="1"/>
    </xf>
    <xf numFmtId="0" fontId="50" fillId="0" borderId="1" xfId="0" applyFont="1" applyFill="1" applyBorder="1" applyAlignment="1">
      <alignment horizontal="center" vertical="center" shrinkToFit="1"/>
    </xf>
    <xf numFmtId="177" fontId="52" fillId="26" borderId="32" xfId="0" applyNumberFormat="1" applyFont="1" applyFill="1" applyBorder="1" applyAlignment="1">
      <alignment horizontal="center" vertical="center" shrinkToFit="1"/>
    </xf>
    <xf numFmtId="49" fontId="48" fillId="26" borderId="1" xfId="0" applyNumberFormat="1" applyFont="1" applyFill="1" applyBorder="1" applyAlignment="1">
      <alignment horizontal="center" vertical="center" shrinkToFit="1"/>
    </xf>
    <xf numFmtId="0" fontId="48" fillId="0" borderId="1" xfId="0" applyFont="1" applyFill="1" applyBorder="1" applyAlignment="1">
      <alignment horizontal="center" vertical="center" shrinkToFit="1"/>
    </xf>
    <xf numFmtId="49" fontId="48" fillId="26" borderId="33" xfId="0" applyNumberFormat="1" applyFont="1" applyFill="1" applyBorder="1" applyAlignment="1">
      <alignment horizontal="center" vertical="center" shrinkToFit="1"/>
    </xf>
    <xf numFmtId="49" fontId="48" fillId="26" borderId="34" xfId="0" applyNumberFormat="1" applyFont="1" applyFill="1" applyBorder="1" applyAlignment="1">
      <alignment horizontal="center" vertical="center" shrinkToFit="1"/>
    </xf>
    <xf numFmtId="0" fontId="50" fillId="0" borderId="34" xfId="0" applyFont="1" applyFill="1" applyBorder="1" applyAlignment="1">
      <alignment horizontal="center" vertical="center" shrinkToFit="1"/>
    </xf>
    <xf numFmtId="177" fontId="52" fillId="26" borderId="36" xfId="0" applyNumberFormat="1" applyFont="1" applyFill="1" applyBorder="1" applyAlignment="1">
      <alignment horizontal="center" vertical="center" shrinkToFit="1"/>
    </xf>
    <xf numFmtId="177" fontId="52" fillId="26" borderId="37" xfId="0" applyNumberFormat="1" applyFont="1" applyFill="1" applyBorder="1" applyAlignment="1">
      <alignment horizontal="center" vertical="center" shrinkToFit="1"/>
    </xf>
    <xf numFmtId="177" fontId="52" fillId="26" borderId="38" xfId="0" applyNumberFormat="1" applyFont="1" applyFill="1" applyBorder="1" applyAlignment="1">
      <alignment horizontal="center" vertical="center" shrinkToFit="1"/>
    </xf>
    <xf numFmtId="49" fontId="48" fillId="0" borderId="1" xfId="0" applyNumberFormat="1" applyFont="1" applyFill="1" applyBorder="1" applyAlignment="1">
      <alignment horizontal="center" vertical="center" shrinkToFit="1"/>
    </xf>
    <xf numFmtId="0" fontId="50" fillId="0" borderId="4" xfId="0" applyFont="1" applyFill="1" applyBorder="1" applyAlignment="1">
      <alignment horizontal="center" vertical="center" shrinkToFit="1"/>
    </xf>
    <xf numFmtId="0" fontId="48" fillId="0" borderId="34" xfId="0" applyFont="1" applyFill="1" applyBorder="1" applyAlignment="1">
      <alignment horizontal="center" vertical="center" shrinkToFit="1"/>
    </xf>
    <xf numFmtId="49" fontId="50" fillId="26" borderId="25" xfId="0" applyNumberFormat="1" applyFont="1" applyFill="1" applyBorder="1" applyAlignment="1">
      <alignment horizontal="center" vertical="center" wrapText="1" shrinkToFit="1"/>
    </xf>
    <xf numFmtId="0" fontId="48" fillId="0" borderId="35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50" fillId="0" borderId="1" xfId="24" applyFont="1" applyFill="1" applyBorder="1" applyAlignment="1">
      <alignment horizontal="center" vertical="center" shrinkToFit="1"/>
    </xf>
    <xf numFmtId="0" fontId="48" fillId="0" borderId="29" xfId="24" applyFont="1" applyFill="1" applyBorder="1" applyAlignment="1">
      <alignment horizontal="center" vertical="center" shrinkToFit="1"/>
    </xf>
    <xf numFmtId="0" fontId="48" fillId="0" borderId="2" xfId="24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left" vertical="center" shrinkToFit="1"/>
    </xf>
    <xf numFmtId="0" fontId="33" fillId="0" borderId="0" xfId="0" applyFont="1" applyBorder="1" applyAlignment="1">
      <alignment horizontal="left" vertical="center"/>
    </xf>
    <xf numFmtId="0" fontId="56" fillId="0" borderId="3" xfId="0" applyFont="1" applyBorder="1" applyAlignment="1">
      <alignment horizontal="center" vertical="center" shrinkToFit="1"/>
    </xf>
    <xf numFmtId="0" fontId="57" fillId="0" borderId="0" xfId="0" applyFont="1">
      <alignment vertical="center"/>
    </xf>
    <xf numFmtId="14" fontId="58" fillId="0" borderId="1" xfId="0" applyNumberFormat="1" applyFont="1" applyBorder="1" applyAlignment="1">
      <alignment horizontal="center" vertical="center" shrinkToFit="1"/>
    </xf>
    <xf numFmtId="14" fontId="58" fillId="0" borderId="1" xfId="0" applyNumberFormat="1" applyFont="1" applyFill="1" applyBorder="1" applyAlignment="1">
      <alignment horizontal="center" vertical="center" shrinkToFit="1"/>
    </xf>
    <xf numFmtId="182" fontId="55" fillId="0" borderId="21" xfId="0" applyNumberFormat="1" applyFont="1" applyFill="1" applyBorder="1" applyAlignment="1">
      <alignment horizontal="center" vertical="top" wrapText="1"/>
    </xf>
    <xf numFmtId="182" fontId="55" fillId="0" borderId="1" xfId="0" applyNumberFormat="1" applyFont="1" applyFill="1" applyBorder="1" applyAlignment="1">
      <alignment horizontal="center" vertical="center" shrinkToFit="1"/>
    </xf>
    <xf numFmtId="182" fontId="55" fillId="0" borderId="2" xfId="0" applyNumberFormat="1" applyFont="1" applyFill="1" applyBorder="1" applyAlignment="1">
      <alignment horizontal="center" vertical="center" shrinkToFit="1"/>
    </xf>
    <xf numFmtId="182" fontId="55" fillId="0" borderId="1" xfId="0" applyNumberFormat="1" applyFont="1" applyBorder="1" applyAlignment="1">
      <alignment horizontal="center" vertical="center" wrapText="1"/>
    </xf>
    <xf numFmtId="182" fontId="55" fillId="0" borderId="2" xfId="0" applyNumberFormat="1" applyFont="1" applyFill="1" applyBorder="1" applyAlignment="1">
      <alignment horizontal="center" vertical="top" wrapText="1"/>
    </xf>
    <xf numFmtId="182" fontId="55" fillId="0" borderId="21" xfId="0" applyNumberFormat="1" applyFont="1" applyFill="1" applyBorder="1" applyAlignment="1">
      <alignment horizontal="center" vertical="center" shrinkToFit="1"/>
    </xf>
    <xf numFmtId="182" fontId="55" fillId="26" borderId="1" xfId="0" applyNumberFormat="1" applyFont="1" applyFill="1" applyBorder="1" applyAlignment="1">
      <alignment horizontal="center" vertical="center" wrapText="1"/>
    </xf>
    <xf numFmtId="182" fontId="55" fillId="26" borderId="21" xfId="0" applyNumberFormat="1" applyFont="1" applyFill="1" applyBorder="1" applyAlignment="1">
      <alignment horizontal="center" vertical="top" wrapText="1"/>
    </xf>
    <xf numFmtId="182" fontId="55" fillId="26" borderId="2" xfId="0" applyNumberFormat="1" applyFont="1" applyFill="1" applyBorder="1" applyAlignment="1">
      <alignment horizontal="center" vertical="center" wrapText="1"/>
    </xf>
    <xf numFmtId="182" fontId="55" fillId="0" borderId="1" xfId="0" applyNumberFormat="1" applyFont="1" applyFill="1" applyBorder="1" applyAlignment="1">
      <alignment horizontal="center" vertical="top" wrapText="1"/>
    </xf>
    <xf numFmtId="182" fontId="55" fillId="0" borderId="1" xfId="0" applyNumberFormat="1" applyFont="1" applyFill="1" applyBorder="1" applyAlignment="1">
      <alignment horizontal="center" vertical="center" wrapText="1"/>
    </xf>
    <xf numFmtId="182" fontId="55" fillId="0" borderId="1" xfId="0" applyNumberFormat="1" applyFont="1" applyBorder="1" applyAlignment="1">
      <alignment horizontal="center" vertical="top" wrapText="1"/>
    </xf>
    <xf numFmtId="182" fontId="55" fillId="0" borderId="8" xfId="0" applyNumberFormat="1" applyFont="1" applyFill="1" applyBorder="1" applyAlignment="1">
      <alignment horizontal="center" vertical="top" wrapText="1"/>
    </xf>
    <xf numFmtId="182" fontId="55" fillId="0" borderId="22" xfId="0" applyNumberFormat="1" applyFont="1" applyBorder="1" applyAlignment="1">
      <alignment horizontal="center" vertical="top" wrapText="1"/>
    </xf>
    <xf numFmtId="0" fontId="59" fillId="0" borderId="1" xfId="0" applyFont="1" applyFill="1" applyBorder="1" applyAlignment="1">
      <alignment horizontal="center" vertical="top" wrapText="1"/>
    </xf>
    <xf numFmtId="0" fontId="53" fillId="0" borderId="2" xfId="0" applyNumberFormat="1" applyFont="1" applyFill="1" applyBorder="1" applyAlignment="1">
      <alignment horizontal="center" vertical="center" shrinkToFit="1"/>
    </xf>
    <xf numFmtId="0" fontId="54" fillId="0" borderId="1" xfId="0" applyNumberFormat="1" applyFont="1" applyFill="1" applyBorder="1" applyAlignment="1">
      <alignment horizontal="center" vertical="center" shrinkToFit="1"/>
    </xf>
    <xf numFmtId="182" fontId="54" fillId="0" borderId="1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60" fillId="0" borderId="1" xfId="0" applyFont="1" applyBorder="1">
      <alignment vertical="center"/>
    </xf>
    <xf numFmtId="0" fontId="60" fillId="0" borderId="0" xfId="0" applyFont="1">
      <alignment vertical="center"/>
    </xf>
    <xf numFmtId="0" fontId="60" fillId="0" borderId="0" xfId="0" applyFont="1" applyBorder="1">
      <alignment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 shrinkToFit="1"/>
    </xf>
    <xf numFmtId="184" fontId="55" fillId="0" borderId="1" xfId="0" applyNumberFormat="1" applyFont="1" applyBorder="1" applyAlignment="1">
      <alignment horizontal="center" vertical="center" wrapText="1"/>
    </xf>
    <xf numFmtId="0" fontId="53" fillId="0" borderId="1" xfId="0" applyNumberFormat="1" applyFont="1" applyFill="1" applyBorder="1" applyAlignment="1">
      <alignment horizontal="center" vertical="center" shrinkToFit="1"/>
    </xf>
    <xf numFmtId="14" fontId="62" fillId="0" borderId="1" xfId="0" applyNumberFormat="1" applyFont="1" applyBorder="1" applyAlignment="1">
      <alignment horizontal="center" vertical="center" shrinkToFit="1"/>
    </xf>
    <xf numFmtId="14" fontId="62" fillId="0" borderId="1" xfId="0" applyNumberFormat="1" applyFont="1" applyFill="1" applyBorder="1" applyAlignment="1">
      <alignment horizontal="center" vertical="center" shrinkToFit="1"/>
    </xf>
    <xf numFmtId="182" fontId="61" fillId="0" borderId="21" xfId="0" applyNumberFormat="1" applyFont="1" applyFill="1" applyBorder="1" applyAlignment="1">
      <alignment horizontal="center" vertical="top" wrapText="1"/>
    </xf>
    <xf numFmtId="182" fontId="61" fillId="0" borderId="1" xfId="0" applyNumberFormat="1" applyFont="1" applyBorder="1" applyAlignment="1">
      <alignment horizontal="center" vertical="center" wrapText="1"/>
    </xf>
    <xf numFmtId="182" fontId="61" fillId="0" borderId="1" xfId="0" applyNumberFormat="1" applyFont="1" applyFill="1" applyBorder="1" applyAlignment="1">
      <alignment horizontal="center" vertical="center" wrapText="1"/>
    </xf>
    <xf numFmtId="182" fontId="55" fillId="0" borderId="22" xfId="0" applyNumberFormat="1" applyFont="1" applyFill="1" applyBorder="1" applyAlignment="1">
      <alignment horizontal="center" vertical="center" wrapText="1"/>
    </xf>
    <xf numFmtId="182" fontId="55" fillId="0" borderId="5" xfId="0" applyNumberFormat="1" applyFont="1" applyFill="1" applyBorder="1" applyAlignment="1">
      <alignment horizontal="center" vertical="top" wrapText="1"/>
    </xf>
    <xf numFmtId="182" fontId="55" fillId="0" borderId="22" xfId="0" applyNumberFormat="1" applyFont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shrinkToFit="1"/>
    </xf>
    <xf numFmtId="182" fontId="61" fillId="0" borderId="22" xfId="0" applyNumberFormat="1" applyFont="1" applyBorder="1" applyAlignment="1">
      <alignment horizontal="center" vertical="center" wrapText="1"/>
    </xf>
    <xf numFmtId="177" fontId="52" fillId="26" borderId="30" xfId="24" applyNumberFormat="1" applyFont="1" applyFill="1" applyBorder="1" applyAlignment="1">
      <alignment horizontal="center" vertical="center" shrinkToFit="1"/>
    </xf>
    <xf numFmtId="183" fontId="52" fillId="26" borderId="38" xfId="24" applyNumberFormat="1" applyFont="1" applyFill="1" applyBorder="1" applyAlignment="1">
      <alignment horizontal="center" vertical="center" shrinkToFit="1"/>
    </xf>
    <xf numFmtId="49" fontId="48" fillId="26" borderId="2" xfId="0" applyNumberFormat="1" applyFont="1" applyFill="1" applyBorder="1" applyAlignment="1">
      <alignment horizontal="center" vertical="center" shrinkToFit="1"/>
    </xf>
    <xf numFmtId="177" fontId="52" fillId="26" borderId="43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4" fillId="0" borderId="0" xfId="0" applyFont="1">
      <alignment vertical="center"/>
    </xf>
    <xf numFmtId="0" fontId="63" fillId="0" borderId="0" xfId="0" applyFont="1">
      <alignment vertical="center"/>
    </xf>
    <xf numFmtId="0" fontId="65" fillId="0" borderId="0" xfId="0" applyFont="1">
      <alignment vertical="center"/>
    </xf>
    <xf numFmtId="0" fontId="66" fillId="0" borderId="1" xfId="0" applyFont="1" applyFill="1" applyBorder="1" applyAlignment="1">
      <alignment horizontal="center" vertical="center" shrinkToFit="1"/>
    </xf>
    <xf numFmtId="0" fontId="66" fillId="0" borderId="2" xfId="0" applyFont="1" applyFill="1" applyBorder="1" applyAlignment="1">
      <alignment horizontal="center" vertical="center" shrinkToFit="1"/>
    </xf>
    <xf numFmtId="0" fontId="43" fillId="0" borderId="2" xfId="24" applyFont="1" applyFill="1" applyBorder="1" applyAlignment="1">
      <alignment horizontal="center" vertical="center" shrinkToFit="1"/>
    </xf>
    <xf numFmtId="183" fontId="52" fillId="26" borderId="30" xfId="24" applyNumberFormat="1" applyFont="1" applyFill="1" applyBorder="1" applyAlignment="1">
      <alignment horizontal="center" vertical="center" shrinkToFit="1"/>
    </xf>
    <xf numFmtId="0" fontId="63" fillId="0" borderId="2" xfId="0" applyFont="1" applyFill="1" applyBorder="1" applyAlignment="1">
      <alignment horizontal="left" vertical="center" shrinkToFit="1"/>
    </xf>
    <xf numFmtId="0" fontId="63" fillId="0" borderId="2" xfId="0" applyFont="1" applyFill="1" applyBorder="1" applyAlignment="1">
      <alignment horizontal="center" vertical="center" shrinkToFit="1"/>
    </xf>
    <xf numFmtId="0" fontId="63" fillId="0" borderId="2" xfId="0" applyFont="1" applyFill="1" applyBorder="1" applyAlignment="1">
      <alignment horizontal="center" vertical="center"/>
    </xf>
    <xf numFmtId="184" fontId="55" fillId="0" borderId="1" xfId="0" applyNumberFormat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82" fontId="55" fillId="0" borderId="2" xfId="0" applyNumberFormat="1" applyFont="1" applyFill="1" applyBorder="1" applyAlignment="1">
      <alignment horizontal="center" vertical="center" wrapText="1"/>
    </xf>
    <xf numFmtId="49" fontId="48" fillId="26" borderId="33" xfId="24" applyNumberFormat="1" applyFont="1" applyFill="1" applyBorder="1" applyAlignment="1">
      <alignment horizontal="center" vertical="center" shrinkToFit="1"/>
    </xf>
    <xf numFmtId="49" fontId="48" fillId="26" borderId="40" xfId="24" applyNumberFormat="1" applyFont="1" applyFill="1" applyBorder="1" applyAlignment="1">
      <alignment horizontal="center" vertical="center" shrinkToFit="1"/>
    </xf>
    <xf numFmtId="0" fontId="64" fillId="0" borderId="1" xfId="0" applyFont="1" applyFill="1" applyBorder="1" applyAlignment="1">
      <alignment horizontal="center" vertical="center" shrinkToFit="1"/>
    </xf>
    <xf numFmtId="0" fontId="73" fillId="0" borderId="1" xfId="0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vertical="center"/>
    </xf>
    <xf numFmtId="0" fontId="6" fillId="0" borderId="2" xfId="0" applyFont="1" applyFill="1" applyBorder="1" applyAlignment="1">
      <alignment horizontal="left" vertical="center" shrinkToFit="1"/>
    </xf>
    <xf numFmtId="176" fontId="74" fillId="26" borderId="41" xfId="24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14" fontId="55" fillId="0" borderId="1" xfId="0" applyNumberFormat="1" applyFont="1" applyBorder="1" applyAlignment="1">
      <alignment horizontal="center" vertical="center" shrinkToFit="1"/>
    </xf>
    <xf numFmtId="14" fontId="55" fillId="0" borderId="1" xfId="0" applyNumberFormat="1" applyFont="1" applyFill="1" applyBorder="1" applyAlignment="1">
      <alignment horizontal="center" vertical="center" shrinkToFit="1"/>
    </xf>
    <xf numFmtId="14" fontId="57" fillId="0" borderId="1" xfId="0" applyNumberFormat="1" applyFont="1" applyBorder="1" applyAlignment="1">
      <alignment horizontal="center" vertical="center" shrinkToFit="1"/>
    </xf>
    <xf numFmtId="14" fontId="57" fillId="0" borderId="1" xfId="0" applyNumberFormat="1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75" fillId="0" borderId="2" xfId="0" applyFont="1" applyBorder="1">
      <alignment vertical="center"/>
    </xf>
    <xf numFmtId="182" fontId="57" fillId="0" borderId="1" xfId="0" applyNumberFormat="1" applyFont="1" applyBorder="1" applyAlignment="1">
      <alignment horizontal="center" vertical="center" wrapText="1"/>
    </xf>
    <xf numFmtId="0" fontId="57" fillId="0" borderId="0" xfId="0" applyFont="1" applyFill="1">
      <alignment vertical="center"/>
    </xf>
    <xf numFmtId="0" fontId="56" fillId="0" borderId="3" xfId="0" applyFont="1" applyFill="1" applyBorder="1" applyAlignment="1">
      <alignment horizontal="center" vertical="center" shrinkToFit="1"/>
    </xf>
    <xf numFmtId="0" fontId="56" fillId="0" borderId="1" xfId="0" applyFont="1" applyFill="1" applyBorder="1" applyAlignment="1">
      <alignment horizontal="center" vertical="center" shrinkToFit="1"/>
    </xf>
    <xf numFmtId="182" fontId="55" fillId="0" borderId="22" xfId="0" applyNumberFormat="1" applyFont="1" applyFill="1" applyBorder="1" applyAlignment="1">
      <alignment horizontal="center" vertical="top" wrapText="1"/>
    </xf>
    <xf numFmtId="0" fontId="60" fillId="0" borderId="1" xfId="0" applyFont="1" applyFill="1" applyBorder="1">
      <alignment vertical="center"/>
    </xf>
    <xf numFmtId="0" fontId="60" fillId="0" borderId="0" xfId="0" applyFont="1" applyFill="1" applyBorder="1">
      <alignment vertical="center"/>
    </xf>
    <xf numFmtId="0" fontId="60" fillId="0" borderId="0" xfId="0" applyFont="1" applyFill="1">
      <alignment vertical="center"/>
    </xf>
    <xf numFmtId="0" fontId="71" fillId="0" borderId="1" xfId="0" applyFont="1" applyFill="1" applyBorder="1" applyAlignment="1">
      <alignment horizontal="center" vertical="center" shrinkToFit="1"/>
    </xf>
    <xf numFmtId="0" fontId="76" fillId="0" borderId="0" xfId="0" applyFont="1">
      <alignment vertical="center"/>
    </xf>
    <xf numFmtId="49" fontId="48" fillId="0" borderId="31" xfId="0" applyNumberFormat="1" applyFont="1" applyFill="1" applyBorder="1" applyAlignment="1">
      <alignment horizontal="center" vertical="center" shrinkToFit="1"/>
    </xf>
    <xf numFmtId="49" fontId="48" fillId="26" borderId="31" xfId="24" applyNumberFormat="1" applyFont="1" applyFill="1" applyBorder="1" applyAlignment="1">
      <alignment horizontal="center" vertical="center" shrinkToFit="1"/>
    </xf>
    <xf numFmtId="0" fontId="48" fillId="0" borderId="1" xfId="0" applyFont="1" applyFill="1" applyBorder="1" applyAlignment="1">
      <alignment horizontal="center" vertical="center"/>
    </xf>
    <xf numFmtId="0" fontId="16" fillId="0" borderId="1" xfId="24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wrapText="1"/>
    </xf>
    <xf numFmtId="176" fontId="77" fillId="0" borderId="1" xfId="0" applyNumberFormat="1" applyFont="1" applyBorder="1" applyAlignment="1">
      <alignment horizontal="center" vertical="center" shrinkToFit="1"/>
    </xf>
    <xf numFmtId="0" fontId="77" fillId="0" borderId="1" xfId="0" applyFont="1" applyFill="1" applyBorder="1" applyAlignment="1">
      <alignment horizontal="left" vertical="center" shrinkToFit="1"/>
    </xf>
    <xf numFmtId="0" fontId="77" fillId="0" borderId="1" xfId="0" applyFont="1" applyFill="1" applyBorder="1" applyAlignment="1">
      <alignment horizontal="center" vertical="center"/>
    </xf>
    <xf numFmtId="0" fontId="75" fillId="0" borderId="2" xfId="0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 shrinkToFit="1"/>
    </xf>
    <xf numFmtId="0" fontId="63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vertical="center" shrinkToFit="1"/>
    </xf>
    <xf numFmtId="179" fontId="6" fillId="0" borderId="1" xfId="0" applyNumberFormat="1" applyFont="1" applyFill="1" applyBorder="1" applyAlignment="1" applyProtection="1">
      <alignment horizontal="left" vertical="center" shrinkToFit="1"/>
      <protection hidden="1"/>
    </xf>
    <xf numFmtId="0" fontId="6" fillId="26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shrinkToFit="1"/>
    </xf>
    <xf numFmtId="182" fontId="57" fillId="0" borderId="22" xfId="0" applyNumberFormat="1" applyFont="1" applyBorder="1" applyAlignment="1">
      <alignment horizontal="center" vertical="center" wrapText="1"/>
    </xf>
    <xf numFmtId="181" fontId="6" fillId="0" borderId="3" xfId="3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182" fontId="57" fillId="0" borderId="1" xfId="0" applyNumberFormat="1" applyFont="1" applyFill="1" applyBorder="1" applyAlignment="1">
      <alignment horizontal="center" vertical="center" wrapText="1"/>
    </xf>
    <xf numFmtId="182" fontId="55" fillId="0" borderId="21" xfId="0" applyNumberFormat="1" applyFont="1" applyFill="1" applyBorder="1" applyAlignment="1">
      <alignment horizontal="center" vertical="center" wrapText="1"/>
    </xf>
    <xf numFmtId="182" fontId="55" fillId="0" borderId="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vertical="center"/>
    </xf>
    <xf numFmtId="0" fontId="79" fillId="0" borderId="34" xfId="0" applyFont="1" applyFill="1" applyBorder="1" applyAlignment="1">
      <alignment horizontal="center" vertical="center" shrinkToFit="1"/>
    </xf>
    <xf numFmtId="49" fontId="48" fillId="26" borderId="35" xfId="0" applyNumberFormat="1" applyFont="1" applyFill="1" applyBorder="1" applyAlignment="1">
      <alignment horizontal="center" vertical="center" shrinkToFit="1"/>
    </xf>
    <xf numFmtId="49" fontId="48" fillId="26" borderId="26" xfId="0" applyNumberFormat="1" applyFont="1" applyFill="1" applyBorder="1" applyAlignment="1">
      <alignment horizontal="center" vertical="center" shrinkToFit="1"/>
    </xf>
    <xf numFmtId="178" fontId="6" fillId="0" borderId="1" xfId="0" applyNumberFormat="1" applyFont="1" applyFill="1" applyBorder="1" applyAlignment="1" applyProtection="1">
      <alignment horizontal="left" vertical="center"/>
      <protection hidden="1"/>
    </xf>
    <xf numFmtId="0" fontId="6" fillId="0" borderId="2" xfId="0" applyFont="1" applyFill="1" applyBorder="1" applyAlignment="1">
      <alignment horizontal="center" vertical="center" wrapText="1"/>
    </xf>
    <xf numFmtId="182" fontId="61" fillId="0" borderId="21" xfId="0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82" fontId="82" fillId="0" borderId="1" xfId="0" applyNumberFormat="1" applyFont="1" applyFill="1" applyBorder="1" applyAlignment="1">
      <alignment horizontal="center" vertical="center" shrinkToFit="1"/>
    </xf>
    <xf numFmtId="182" fontId="82" fillId="0" borderId="1" xfId="0" applyNumberFormat="1" applyFont="1" applyFill="1" applyBorder="1" applyAlignment="1">
      <alignment horizontal="center" vertical="center" wrapText="1"/>
    </xf>
    <xf numFmtId="182" fontId="81" fillId="0" borderId="1" xfId="0" applyNumberFormat="1" applyFont="1" applyBorder="1" applyAlignment="1">
      <alignment horizontal="center" vertical="center" wrapText="1"/>
    </xf>
    <xf numFmtId="182" fontId="82" fillId="0" borderId="1" xfId="0" applyNumberFormat="1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182" fontId="82" fillId="0" borderId="1" xfId="0" applyNumberFormat="1" applyFont="1" applyFill="1" applyBorder="1" applyAlignment="1">
      <alignment horizontal="center" vertical="top" wrapText="1"/>
    </xf>
    <xf numFmtId="182" fontId="82" fillId="0" borderId="1" xfId="0" applyNumberFormat="1" applyFont="1" applyBorder="1" applyAlignment="1">
      <alignment horizontal="center" vertical="top" wrapText="1"/>
    </xf>
    <xf numFmtId="184" fontId="82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shrinkToFit="1"/>
    </xf>
    <xf numFmtId="182" fontId="55" fillId="0" borderId="1" xfId="0" applyNumberFormat="1" applyFont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79" fillId="0" borderId="39" xfId="0" applyFont="1" applyFill="1" applyBorder="1" applyAlignment="1">
      <alignment horizontal="center" vertical="center" shrinkToFit="1"/>
    </xf>
    <xf numFmtId="0" fontId="84" fillId="0" borderId="1" xfId="24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26" borderId="8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182" fontId="61" fillId="0" borderId="2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58" fillId="0" borderId="1" xfId="0" applyNumberFormat="1" applyFont="1" applyFill="1" applyBorder="1" applyAlignment="1">
      <alignment horizontal="center" vertical="center" shrinkToFit="1"/>
    </xf>
    <xf numFmtId="182" fontId="55" fillId="0" borderId="21" xfId="0" applyNumberFormat="1" applyFont="1" applyFill="1" applyBorder="1" applyAlignment="1">
      <alignment horizontal="center" vertical="top" wrapText="1"/>
    </xf>
    <xf numFmtId="182" fontId="55" fillId="0" borderId="1" xfId="0" applyNumberFormat="1" applyFont="1" applyFill="1" applyBorder="1" applyAlignment="1">
      <alignment horizontal="center" vertical="center" shrinkToFit="1"/>
    </xf>
    <xf numFmtId="182" fontId="55" fillId="0" borderId="2" xfId="0" applyNumberFormat="1" applyFont="1" applyFill="1" applyBorder="1" applyAlignment="1">
      <alignment horizontal="center" vertical="center" shrinkToFit="1"/>
    </xf>
    <xf numFmtId="182" fontId="55" fillId="0" borderId="1" xfId="0" applyNumberFormat="1" applyFont="1" applyBorder="1" applyAlignment="1">
      <alignment horizontal="center" vertical="center" wrapText="1"/>
    </xf>
    <xf numFmtId="182" fontId="55" fillId="0" borderId="2" xfId="0" applyNumberFormat="1" applyFont="1" applyFill="1" applyBorder="1" applyAlignment="1">
      <alignment horizontal="center" vertical="top" wrapText="1"/>
    </xf>
    <xf numFmtId="182" fontId="55" fillId="0" borderId="21" xfId="0" applyNumberFormat="1" applyFont="1" applyFill="1" applyBorder="1" applyAlignment="1">
      <alignment horizontal="center" vertical="center" shrinkToFit="1"/>
    </xf>
    <xf numFmtId="182" fontId="55" fillId="0" borderId="1" xfId="0" applyNumberFormat="1" applyFont="1" applyFill="1" applyBorder="1" applyAlignment="1">
      <alignment horizontal="center" vertical="top" wrapText="1"/>
    </xf>
    <xf numFmtId="182" fontId="55" fillId="0" borderId="1" xfId="0" applyNumberFormat="1" applyFont="1" applyFill="1" applyBorder="1" applyAlignment="1">
      <alignment horizontal="center" vertical="center" wrapText="1"/>
    </xf>
    <xf numFmtId="182" fontId="55" fillId="0" borderId="8" xfId="0" applyNumberFormat="1" applyFont="1" applyFill="1" applyBorder="1" applyAlignment="1">
      <alignment horizontal="center" vertical="top" wrapText="1"/>
    </xf>
    <xf numFmtId="0" fontId="59" fillId="0" borderId="1" xfId="0" applyFont="1" applyFill="1" applyBorder="1" applyAlignment="1">
      <alignment horizontal="center" vertical="top" wrapText="1"/>
    </xf>
    <xf numFmtId="0" fontId="53" fillId="0" borderId="2" xfId="0" applyNumberFormat="1" applyFont="1" applyFill="1" applyBorder="1" applyAlignment="1">
      <alignment horizontal="center" vertical="center" shrinkToFit="1"/>
    </xf>
    <xf numFmtId="0" fontId="54" fillId="0" borderId="1" xfId="0" applyNumberFormat="1" applyFont="1" applyFill="1" applyBorder="1" applyAlignment="1">
      <alignment horizontal="center" vertical="center" shrinkToFit="1"/>
    </xf>
    <xf numFmtId="182" fontId="54" fillId="0" borderId="1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184" fontId="55" fillId="0" borderId="1" xfId="0" applyNumberFormat="1" applyFont="1" applyBorder="1" applyAlignment="1">
      <alignment horizontal="center" vertical="center" wrapText="1"/>
    </xf>
    <xf numFmtId="0" fontId="53" fillId="0" borderId="1" xfId="0" applyNumberFormat="1" applyFont="1" applyFill="1" applyBorder="1" applyAlignment="1">
      <alignment horizontal="center" vertical="center" shrinkToFit="1"/>
    </xf>
    <xf numFmtId="182" fontId="61" fillId="0" borderId="21" xfId="0" applyNumberFormat="1" applyFont="1" applyFill="1" applyBorder="1" applyAlignment="1">
      <alignment horizontal="center" vertical="top" wrapText="1"/>
    </xf>
    <xf numFmtId="182" fontId="61" fillId="0" borderId="1" xfId="0" applyNumberFormat="1" applyFont="1" applyFill="1" applyBorder="1" applyAlignment="1">
      <alignment horizontal="center" vertical="center" wrapText="1"/>
    </xf>
    <xf numFmtId="182" fontId="55" fillId="0" borderId="3" xfId="0" applyNumberFormat="1" applyFont="1" applyFill="1" applyBorder="1" applyAlignment="1">
      <alignment horizontal="center" vertical="center" shrinkToFit="1"/>
    </xf>
    <xf numFmtId="184" fontId="55" fillId="0" borderId="3" xfId="0" applyNumberFormat="1" applyFont="1" applyBorder="1" applyAlignment="1">
      <alignment horizontal="center" vertical="center" wrapText="1"/>
    </xf>
    <xf numFmtId="182" fontId="55" fillId="0" borderId="2" xfId="0" applyNumberFormat="1" applyFont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3" fillId="0" borderId="1" xfId="0" applyFont="1" applyFill="1" applyBorder="1" applyAlignment="1">
      <alignment horizontal="left" vertical="center" shrinkToFit="1"/>
    </xf>
    <xf numFmtId="0" fontId="63" fillId="0" borderId="1" xfId="0" applyFont="1" applyFill="1" applyBorder="1" applyAlignment="1">
      <alignment horizontal="center" vertical="center" shrinkToFit="1"/>
    </xf>
    <xf numFmtId="0" fontId="63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184" fontId="55" fillId="0" borderId="1" xfId="0" applyNumberFormat="1" applyFont="1" applyFill="1" applyBorder="1" applyAlignment="1">
      <alignment horizontal="center" vertical="center" wrapText="1"/>
    </xf>
    <xf numFmtId="182" fontId="55" fillId="0" borderId="2" xfId="0" applyNumberFormat="1" applyFont="1" applyFill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center" vertical="center" shrinkToFit="1"/>
    </xf>
    <xf numFmtId="0" fontId="56" fillId="0" borderId="1" xfId="0" applyFont="1" applyFill="1" applyBorder="1" applyAlignment="1">
      <alignment horizontal="center" vertical="center" shrinkToFit="1"/>
    </xf>
    <xf numFmtId="182" fontId="55" fillId="0" borderId="22" xfId="0" applyNumberFormat="1" applyFont="1" applyFill="1" applyBorder="1" applyAlignment="1">
      <alignment horizontal="center" vertical="top" wrapText="1"/>
    </xf>
    <xf numFmtId="0" fontId="60" fillId="0" borderId="1" xfId="0" applyFont="1" applyFill="1" applyBorder="1">
      <alignment vertical="center"/>
    </xf>
    <xf numFmtId="0" fontId="60" fillId="0" borderId="0" xfId="0" applyFont="1" applyFill="1" applyBorder="1">
      <alignment vertical="center"/>
    </xf>
    <xf numFmtId="0" fontId="60" fillId="0" borderId="0" xfId="0" applyFont="1" applyFill="1">
      <alignment vertical="center"/>
    </xf>
    <xf numFmtId="0" fontId="33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71" fillId="0" borderId="2" xfId="0" applyFont="1" applyFill="1" applyBorder="1" applyAlignment="1">
      <alignment horizontal="center" vertical="center" shrinkToFit="1"/>
    </xf>
    <xf numFmtId="0" fontId="79" fillId="0" borderId="1" xfId="0" applyFont="1" applyFill="1" applyBorder="1" applyAlignment="1">
      <alignment horizontal="center" vertical="center" shrinkToFit="1"/>
    </xf>
    <xf numFmtId="0" fontId="48" fillId="0" borderId="34" xfId="24" applyFont="1" applyFill="1" applyBorder="1" applyAlignment="1">
      <alignment horizontal="center" vertical="center" shrinkToFit="1"/>
    </xf>
    <xf numFmtId="0" fontId="43" fillId="0" borderId="34" xfId="24" applyFont="1" applyFill="1" applyBorder="1" applyAlignment="1">
      <alignment horizontal="center" vertical="center" shrinkToFit="1"/>
    </xf>
    <xf numFmtId="177" fontId="52" fillId="26" borderId="36" xfId="24" applyNumberFormat="1" applyFont="1" applyFill="1" applyBorder="1" applyAlignment="1">
      <alignment horizontal="center" vertical="center" shrinkToFit="1"/>
    </xf>
    <xf numFmtId="49" fontId="48" fillId="27" borderId="44" xfId="24" applyNumberFormat="1" applyFont="1" applyFill="1" applyBorder="1" applyAlignment="1">
      <alignment horizontal="center" vertical="center" shrinkToFit="1"/>
    </xf>
    <xf numFmtId="49" fontId="48" fillId="27" borderId="34" xfId="0" applyNumberFormat="1" applyFont="1" applyFill="1" applyBorder="1" applyAlignment="1">
      <alignment horizontal="center" vertical="center" shrinkToFit="1"/>
    </xf>
    <xf numFmtId="0" fontId="48" fillId="27" borderId="34" xfId="0" applyFont="1" applyFill="1" applyBorder="1" applyAlignment="1">
      <alignment horizontal="center" vertical="center" shrinkToFit="1"/>
    </xf>
    <xf numFmtId="49" fontId="48" fillId="27" borderId="33" xfId="0" applyNumberFormat="1" applyFont="1" applyFill="1" applyBorder="1" applyAlignment="1">
      <alignment horizontal="center" vertical="center" shrinkToFit="1"/>
    </xf>
    <xf numFmtId="49" fontId="48" fillId="27" borderId="2" xfId="0" applyNumberFormat="1" applyFont="1" applyFill="1" applyBorder="1" applyAlignment="1">
      <alignment horizontal="center" vertical="center" shrinkToFit="1"/>
    </xf>
    <xf numFmtId="0" fontId="48" fillId="27" borderId="2" xfId="0" applyFont="1" applyFill="1" applyBorder="1" applyAlignment="1">
      <alignment horizontal="center" vertical="center" shrinkToFit="1"/>
    </xf>
    <xf numFmtId="0" fontId="48" fillId="27" borderId="2" xfId="24" applyFont="1" applyFill="1" applyBorder="1" applyAlignment="1">
      <alignment horizontal="center" vertical="center" shrinkToFit="1"/>
    </xf>
    <xf numFmtId="177" fontId="52" fillId="26" borderId="45" xfId="0" applyNumberFormat="1" applyFont="1" applyFill="1" applyBorder="1" applyAlignment="1">
      <alignment horizontal="center" vertical="center" shrinkToFit="1"/>
    </xf>
    <xf numFmtId="0" fontId="76" fillId="0" borderId="0" xfId="0" applyFont="1" applyAlignment="1">
      <alignment vertical="center" wrapText="1"/>
    </xf>
    <xf numFmtId="0" fontId="85" fillId="0" borderId="0" xfId="0" applyFont="1">
      <alignment vertical="center"/>
    </xf>
    <xf numFmtId="0" fontId="48" fillId="0" borderId="2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48" fillId="0" borderId="28" xfId="0" applyNumberFormat="1" applyFont="1" applyFill="1" applyBorder="1" applyAlignment="1">
      <alignment horizontal="center" vertical="center" shrinkToFit="1"/>
    </xf>
    <xf numFmtId="49" fontId="48" fillId="0" borderId="33" xfId="0" applyNumberFormat="1" applyFont="1" applyFill="1" applyBorder="1" applyAlignment="1">
      <alignment horizontal="center" vertical="center" shrinkToFit="1"/>
    </xf>
    <xf numFmtId="49" fontId="48" fillId="0" borderId="40" xfId="0" applyNumberFormat="1" applyFont="1" applyFill="1" applyBorder="1" applyAlignment="1">
      <alignment horizontal="center" vertical="center" shrinkToFit="1"/>
    </xf>
    <xf numFmtId="49" fontId="48" fillId="0" borderId="44" xfId="0" applyNumberFormat="1" applyFont="1" applyFill="1" applyBorder="1" applyAlignment="1">
      <alignment horizontal="center" vertical="center" shrinkToFit="1"/>
    </xf>
    <xf numFmtId="49" fontId="48" fillId="26" borderId="39" xfId="0" applyNumberFormat="1" applyFont="1" applyFill="1" applyBorder="1" applyAlignment="1">
      <alignment horizontal="center" vertical="center" shrinkToFit="1"/>
    </xf>
    <xf numFmtId="0" fontId="48" fillId="0" borderId="47" xfId="0" applyFont="1" applyFill="1" applyBorder="1" applyAlignment="1">
      <alignment horizontal="center" vertical="center" shrinkToFit="1"/>
    </xf>
    <xf numFmtId="0" fontId="48" fillId="0" borderId="39" xfId="0" applyFont="1" applyFill="1" applyBorder="1" applyAlignment="1">
      <alignment horizontal="center" vertical="center" shrinkToFit="1"/>
    </xf>
    <xf numFmtId="0" fontId="50" fillId="0" borderId="48" xfId="0" applyFont="1" applyFill="1" applyBorder="1" applyAlignment="1">
      <alignment horizontal="center" vertical="center" shrinkToFit="1"/>
    </xf>
    <xf numFmtId="177" fontId="52" fillId="26" borderId="41" xfId="0" applyNumberFormat="1" applyFont="1" applyFill="1" applyBorder="1" applyAlignment="1">
      <alignment horizontal="center" vertical="center" shrinkToFit="1"/>
    </xf>
    <xf numFmtId="0" fontId="83" fillId="0" borderId="29" xfId="0" applyFont="1" applyFill="1" applyBorder="1" applyAlignment="1">
      <alignment horizontal="center" vertical="center" shrinkToFit="1"/>
    </xf>
    <xf numFmtId="0" fontId="86" fillId="0" borderId="1" xfId="0" applyFont="1" applyFill="1" applyBorder="1" applyAlignment="1">
      <alignment horizontal="center" vertical="center" shrinkToFit="1"/>
    </xf>
    <xf numFmtId="0" fontId="86" fillId="0" borderId="34" xfId="0" applyFont="1" applyFill="1" applyBorder="1" applyAlignment="1">
      <alignment horizontal="center" vertical="center" shrinkToFit="1"/>
    </xf>
    <xf numFmtId="0" fontId="87" fillId="0" borderId="1" xfId="0" applyFont="1" applyFill="1" applyBorder="1" applyAlignment="1">
      <alignment horizontal="center" vertical="center" shrinkToFit="1"/>
    </xf>
    <xf numFmtId="0" fontId="87" fillId="0" borderId="39" xfId="0" applyFont="1" applyFill="1" applyBorder="1" applyAlignment="1">
      <alignment horizontal="center" vertical="center" shrinkToFit="1"/>
    </xf>
    <xf numFmtId="179" fontId="73" fillId="0" borderId="1" xfId="0" applyNumberFormat="1" applyFont="1" applyFill="1" applyBorder="1" applyAlignment="1" applyProtection="1">
      <alignment horizontal="left" vertical="center" shrinkToFit="1"/>
      <protection hidden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8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 shrinkToFit="1"/>
    </xf>
    <xf numFmtId="0" fontId="10" fillId="0" borderId="2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left" vertical="center" shrinkToFit="1"/>
    </xf>
    <xf numFmtId="0" fontId="6" fillId="26" borderId="2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6" fillId="0" borderId="1" xfId="3" applyFont="1" applyFill="1" applyBorder="1" applyAlignment="1">
      <alignment vertical="center" shrinkToFit="1"/>
    </xf>
    <xf numFmtId="0" fontId="67" fillId="0" borderId="2" xfId="0" applyFont="1" applyFill="1" applyBorder="1" applyAlignment="1">
      <alignment horizontal="left" vertical="center" shrinkToFit="1"/>
    </xf>
    <xf numFmtId="0" fontId="67" fillId="0" borderId="2" xfId="0" applyFont="1" applyFill="1" applyBorder="1" applyAlignment="1">
      <alignment horizontal="center" vertical="center" shrinkToFit="1"/>
    </xf>
    <xf numFmtId="0" fontId="67" fillId="0" borderId="2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left" vertical="center" shrinkToFit="1"/>
    </xf>
    <xf numFmtId="0" fontId="67" fillId="0" borderId="1" xfId="0" applyFont="1" applyFill="1" applyBorder="1" applyAlignment="1">
      <alignment horizontal="center" vertical="center" shrinkToFit="1"/>
    </xf>
    <xf numFmtId="0" fontId="6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26" borderId="2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shrinkToFit="1"/>
    </xf>
    <xf numFmtId="0" fontId="77" fillId="0" borderId="21" xfId="0" applyFont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shrinkToFit="1"/>
    </xf>
    <xf numFmtId="0" fontId="8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180" fontId="6" fillId="0" borderId="3" xfId="0" applyNumberFormat="1" applyFont="1" applyFill="1" applyBorder="1" applyAlignment="1" applyProtection="1">
      <alignment horizontal="center" vertical="center"/>
      <protection hidden="1"/>
    </xf>
    <xf numFmtId="0" fontId="88" fillId="0" borderId="1" xfId="0" applyFont="1" applyFill="1" applyBorder="1" applyAlignment="1">
      <alignment horizontal="center" vertical="center"/>
    </xf>
    <xf numFmtId="0" fontId="88" fillId="0" borderId="1" xfId="0" applyFont="1" applyFill="1" applyBorder="1" applyAlignment="1">
      <alignment horizontal="left" vertical="center" shrinkToFit="1"/>
    </xf>
    <xf numFmtId="0" fontId="88" fillId="0" borderId="1" xfId="0" applyFont="1" applyFill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top" wrapText="1"/>
    </xf>
    <xf numFmtId="0" fontId="47" fillId="0" borderId="42" xfId="0" applyFont="1" applyBorder="1" applyAlignment="1">
      <alignment horizontal="center" vertical="center" shrinkToFit="1"/>
    </xf>
    <xf numFmtId="176" fontId="38" fillId="0" borderId="1" xfId="0" applyNumberFormat="1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wrapText="1"/>
    </xf>
    <xf numFmtId="176" fontId="89" fillId="0" borderId="1" xfId="0" applyNumberFormat="1" applyFont="1" applyBorder="1" applyAlignment="1">
      <alignment horizontal="center" vertical="center" shrinkToFit="1"/>
    </xf>
    <xf numFmtId="0" fontId="90" fillId="0" borderId="1" xfId="0" applyFont="1" applyBorder="1" applyAlignment="1">
      <alignment vertical="center"/>
    </xf>
    <xf numFmtId="0" fontId="38" fillId="0" borderId="1" xfId="1" applyFont="1" applyFill="1" applyBorder="1" applyAlignment="1">
      <alignment horizontal="center" vertical="center" shrinkToFit="1"/>
    </xf>
    <xf numFmtId="0" fontId="92" fillId="0" borderId="1" xfId="0" applyFont="1" applyFill="1" applyBorder="1" applyAlignment="1">
      <alignment horizontal="left" vertical="top" wrapText="1"/>
    </xf>
    <xf numFmtId="0" fontId="92" fillId="0" borderId="1" xfId="0" applyFont="1" applyFill="1" applyBorder="1" applyAlignment="1">
      <alignment horizontal="left" vertical="center" wrapText="1"/>
    </xf>
    <xf numFmtId="0" fontId="92" fillId="0" borderId="22" xfId="0" applyFont="1" applyFill="1" applyBorder="1" applyAlignment="1">
      <alignment horizontal="center" vertical="center" shrinkToFit="1"/>
    </xf>
    <xf numFmtId="0" fontId="92" fillId="0" borderId="1" xfId="0" applyFont="1" applyBorder="1" applyAlignment="1">
      <alignment horizontal="left" vertical="top" wrapText="1"/>
    </xf>
    <xf numFmtId="0" fontId="92" fillId="0" borderId="1" xfId="0" applyFont="1" applyBorder="1" applyAlignment="1">
      <alignment vertical="center"/>
    </xf>
    <xf numFmtId="0" fontId="93" fillId="0" borderId="1" xfId="0" applyFont="1" applyBorder="1" applyAlignment="1">
      <alignment vertical="center"/>
    </xf>
    <xf numFmtId="0" fontId="92" fillId="0" borderId="1" xfId="0" applyFont="1" applyFill="1" applyBorder="1" applyAlignment="1">
      <alignment horizontal="center" vertical="center"/>
    </xf>
    <xf numFmtId="0" fontId="94" fillId="0" borderId="0" xfId="0" applyFont="1">
      <alignment vertical="center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9" fillId="28" borderId="1" xfId="0" applyFont="1" applyFill="1" applyBorder="1" applyAlignment="1">
      <alignment horizontal="left" vertical="center" wrapText="1"/>
    </xf>
    <xf numFmtId="176" fontId="39" fillId="28" borderId="1" xfId="0" applyNumberFormat="1" applyFont="1" applyFill="1" applyBorder="1" applyAlignment="1">
      <alignment horizontal="center" vertical="center" shrinkToFit="1"/>
    </xf>
    <xf numFmtId="0" fontId="39" fillId="28" borderId="21" xfId="0" applyFont="1" applyFill="1" applyBorder="1" applyAlignment="1">
      <alignment horizontal="center" vertical="center" wrapText="1"/>
    </xf>
    <xf numFmtId="49" fontId="39" fillId="28" borderId="2" xfId="0" applyNumberFormat="1" applyFont="1" applyFill="1" applyBorder="1" applyAlignment="1">
      <alignment horizontal="left" vertical="center"/>
    </xf>
    <xf numFmtId="0" fontId="39" fillId="28" borderId="2" xfId="0" applyNumberFormat="1" applyFont="1" applyFill="1" applyBorder="1" applyAlignment="1">
      <alignment horizontal="center" vertical="center" shrinkToFit="1"/>
    </xf>
    <xf numFmtId="0" fontId="39" fillId="28" borderId="1" xfId="0" applyFont="1" applyFill="1" applyBorder="1" applyAlignment="1">
      <alignment horizontal="left" vertical="center" shrinkToFit="1"/>
    </xf>
    <xf numFmtId="0" fontId="39" fillId="28" borderId="1" xfId="0" applyFont="1" applyFill="1" applyBorder="1" applyAlignment="1">
      <alignment horizontal="center" vertical="center"/>
    </xf>
    <xf numFmtId="0" fontId="39" fillId="28" borderId="21" xfId="0" applyFont="1" applyFill="1" applyBorder="1" applyAlignment="1">
      <alignment horizontal="center" vertical="center"/>
    </xf>
    <xf numFmtId="0" fontId="39" fillId="28" borderId="1" xfId="0" applyFont="1" applyFill="1" applyBorder="1" applyAlignment="1">
      <alignment horizontal="center" vertical="center" shrinkToFit="1"/>
    </xf>
    <xf numFmtId="179" fontId="6" fillId="28" borderId="1" xfId="0" applyNumberFormat="1" applyFont="1" applyFill="1" applyBorder="1" applyAlignment="1" applyProtection="1">
      <alignment horizontal="left" vertical="center" shrinkToFit="1"/>
      <protection hidden="1"/>
    </xf>
    <xf numFmtId="176" fontId="6" fillId="28" borderId="1" xfId="0" applyNumberFormat="1" applyFont="1" applyFill="1" applyBorder="1" applyAlignment="1">
      <alignment horizontal="center" vertical="center" shrinkToFit="1"/>
    </xf>
    <xf numFmtId="0" fontId="6" fillId="28" borderId="3" xfId="0" applyFont="1" applyFill="1" applyBorder="1" applyAlignment="1">
      <alignment horizontal="left" vertical="center" shrinkToFit="1"/>
    </xf>
    <xf numFmtId="0" fontId="6" fillId="28" borderId="21" xfId="0" applyFont="1" applyFill="1" applyBorder="1" applyAlignment="1">
      <alignment horizontal="center" vertical="center" wrapText="1"/>
    </xf>
    <xf numFmtId="0" fontId="6" fillId="28" borderId="1" xfId="0" applyFont="1" applyFill="1" applyBorder="1" applyAlignment="1">
      <alignment horizontal="left" vertical="center" wrapText="1"/>
    </xf>
    <xf numFmtId="0" fontId="6" fillId="28" borderId="3" xfId="0" applyFont="1" applyFill="1" applyBorder="1" applyAlignment="1">
      <alignment horizontal="center" vertical="center"/>
    </xf>
    <xf numFmtId="0" fontId="73" fillId="28" borderId="1" xfId="0" applyFont="1" applyFill="1" applyBorder="1" applyAlignment="1">
      <alignment horizontal="center" vertical="center" shrinkToFit="1"/>
    </xf>
    <xf numFmtId="0" fontId="39" fillId="28" borderId="1" xfId="0" applyFont="1" applyFill="1" applyBorder="1" applyAlignment="1">
      <alignment horizontal="center" vertical="center" wrapText="1"/>
    </xf>
    <xf numFmtId="0" fontId="39" fillId="29" borderId="1" xfId="0" applyFont="1" applyFill="1" applyBorder="1" applyAlignment="1">
      <alignment horizontal="center" vertical="center" wrapText="1"/>
    </xf>
    <xf numFmtId="0" fontId="39" fillId="29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shrinkToFit="1"/>
    </xf>
    <xf numFmtId="0" fontId="43" fillId="26" borderId="0" xfId="24" applyFont="1" applyFill="1" applyBorder="1" applyAlignment="1">
      <alignment vertical="center"/>
    </xf>
    <xf numFmtId="0" fontId="45" fillId="0" borderId="0" xfId="24" applyFont="1" applyBorder="1" applyAlignment="1">
      <alignment vertical="center"/>
    </xf>
    <xf numFmtId="0" fontId="5" fillId="0" borderId="0" xfId="24" applyBorder="1" applyAlignment="1">
      <alignment vertical="center"/>
    </xf>
    <xf numFmtId="0" fontId="40" fillId="26" borderId="23" xfId="24" applyNumberFormat="1" applyFont="1" applyFill="1" applyBorder="1" applyAlignment="1">
      <alignment horizontal="center" vertical="center" shrinkToFit="1"/>
    </xf>
    <xf numFmtId="0" fontId="5" fillId="0" borderId="23" xfId="24" applyBorder="1" applyAlignment="1">
      <alignment vertical="center" shrinkToFit="1"/>
    </xf>
    <xf numFmtId="0" fontId="48" fillId="0" borderId="21" xfId="0" applyFont="1" applyFill="1" applyBorder="1" applyAlignment="1">
      <alignment horizontal="center" vertical="center" shrinkToFit="1"/>
    </xf>
    <xf numFmtId="0" fontId="51" fillId="0" borderId="10" xfId="0" applyFont="1" applyFill="1" applyBorder="1" applyAlignment="1">
      <alignment horizontal="center" vertical="center" shrinkToFit="1"/>
    </xf>
    <xf numFmtId="0" fontId="43" fillId="26" borderId="42" xfId="24" applyFont="1" applyFill="1" applyBorder="1" applyAlignment="1">
      <alignment vertical="center"/>
    </xf>
    <xf numFmtId="0" fontId="45" fillId="0" borderId="42" xfId="24" applyFont="1" applyBorder="1" applyAlignment="1">
      <alignment vertical="center"/>
    </xf>
    <xf numFmtId="0" fontId="5" fillId="0" borderId="42" xfId="24" applyBorder="1" applyAlignment="1">
      <alignment vertical="center"/>
    </xf>
    <xf numFmtId="0" fontId="50" fillId="0" borderId="21" xfId="0" applyFont="1" applyFill="1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68" fillId="0" borderId="22" xfId="0" applyFont="1" applyBorder="1" applyAlignment="1">
      <alignment horizontal="center" vertical="center" shrinkToFit="1"/>
    </xf>
    <xf numFmtId="0" fontId="51" fillId="0" borderId="22" xfId="0" applyFont="1" applyFill="1" applyBorder="1" applyAlignment="1">
      <alignment horizontal="center" vertical="center" shrinkToFit="1"/>
    </xf>
    <xf numFmtId="0" fontId="48" fillId="27" borderId="35" xfId="0" applyFont="1" applyFill="1" applyBorder="1" applyAlignment="1">
      <alignment horizontal="center" vertical="center" shrinkToFit="1"/>
    </xf>
    <xf numFmtId="0" fontId="51" fillId="27" borderId="46" xfId="0" applyFont="1" applyFill="1" applyBorder="1" applyAlignment="1">
      <alignment horizontal="center" vertical="center" shrinkToFit="1"/>
    </xf>
    <xf numFmtId="0" fontId="43" fillId="0" borderId="42" xfId="24" applyFont="1" applyFill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textRotation="255" shrinkToFit="1"/>
    </xf>
    <xf numFmtId="0" fontId="8" fillId="0" borderId="22" xfId="0" applyFont="1" applyFill="1" applyBorder="1" applyAlignment="1">
      <alignment horizontal="center" vertical="center" textRotation="255" shrinkToFit="1"/>
    </xf>
    <xf numFmtId="0" fontId="6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3" fillId="0" borderId="3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91" fillId="0" borderId="1" xfId="0" applyFont="1" applyFill="1" applyBorder="1" applyAlignment="1">
      <alignment horizontal="center" vertical="center" textRotation="255" shrinkToFit="1"/>
    </xf>
    <xf numFmtId="0" fontId="8" fillId="0" borderId="3" xfId="0" applyFont="1" applyFill="1" applyBorder="1" applyAlignment="1">
      <alignment horizontal="center" vertical="center" textRotation="255" shrinkToFit="1"/>
    </xf>
    <xf numFmtId="0" fontId="8" fillId="0" borderId="4" xfId="0" applyFont="1" applyFill="1" applyBorder="1" applyAlignment="1">
      <alignment horizontal="center" vertical="center" textRotation="255" shrinkToFit="1"/>
    </xf>
    <xf numFmtId="0" fontId="8" fillId="0" borderId="2" xfId="0" applyFont="1" applyFill="1" applyBorder="1" applyAlignment="1">
      <alignment horizontal="center" vertical="center" textRotation="255" shrinkToFit="1"/>
    </xf>
    <xf numFmtId="0" fontId="6" fillId="0" borderId="21" xfId="0" applyFont="1" applyFill="1" applyBorder="1" applyAlignment="1"/>
    <xf numFmtId="0" fontId="8" fillId="28" borderId="1" xfId="0" applyFont="1" applyFill="1" applyBorder="1" applyAlignment="1">
      <alignment horizontal="center" vertical="center" textRotation="255" shrinkToFit="1"/>
    </xf>
    <xf numFmtId="0" fontId="78" fillId="0" borderId="1" xfId="0" applyFont="1" applyFill="1" applyBorder="1" applyAlignment="1">
      <alignment horizontal="center" vertical="center" textRotation="255" shrinkToFit="1"/>
    </xf>
    <xf numFmtId="0" fontId="95" fillId="28" borderId="1" xfId="0" applyFont="1" applyFill="1" applyBorder="1" applyAlignment="1">
      <alignment horizontal="center" vertical="center" textRotation="255" shrinkToFi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/>
    </xf>
    <xf numFmtId="0" fontId="8" fillId="0" borderId="21" xfId="0" applyFont="1" applyFill="1" applyBorder="1" applyAlignment="1">
      <alignment horizontal="center" vertical="center" textRotation="255" shrinkToFi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  <protection hidden="1"/>
    </xf>
    <xf numFmtId="0" fontId="3" fillId="0" borderId="5" xfId="0" applyFont="1" applyFill="1" applyBorder="1" applyAlignment="1" applyProtection="1">
      <alignment horizontal="left" vertical="center"/>
      <protection hidden="1"/>
    </xf>
    <xf numFmtId="0" fontId="33" fillId="0" borderId="5" xfId="0" applyFont="1" applyBorder="1" applyAlignment="1">
      <alignment horizontal="left" vertical="center"/>
    </xf>
    <xf numFmtId="0" fontId="16" fillId="26" borderId="0" xfId="24" applyFont="1" applyFill="1" applyBorder="1" applyAlignment="1">
      <alignment vertical="center"/>
    </xf>
    <xf numFmtId="0" fontId="5" fillId="0" borderId="0" xfId="24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 textRotation="255"/>
    </xf>
    <xf numFmtId="0" fontId="16" fillId="0" borderId="4" xfId="0" applyFont="1" applyFill="1" applyBorder="1" applyAlignment="1">
      <alignment horizontal="center" vertical="center" textRotation="255"/>
    </xf>
    <xf numFmtId="0" fontId="16" fillId="0" borderId="2" xfId="0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horizontal="center" vertical="center" textRotation="255" shrinkToFit="1"/>
    </xf>
    <xf numFmtId="0" fontId="8" fillId="0" borderId="7" xfId="0" applyFont="1" applyFill="1" applyBorder="1" applyAlignment="1">
      <alignment horizontal="center" vertical="center" textRotation="255" shrinkToFit="1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11" fontId="11" fillId="0" borderId="1" xfId="0" applyNumberFormat="1" applyFont="1" applyFill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textRotation="255" shrinkToFit="1"/>
    </xf>
    <xf numFmtId="0" fontId="8" fillId="0" borderId="0" xfId="0" applyFont="1" applyFill="1" applyBorder="1" applyAlignment="1">
      <alignment horizontal="center" vertical="center" textRotation="255" shrinkToFit="1"/>
    </xf>
    <xf numFmtId="0" fontId="8" fillId="0" borderId="10" xfId="0" applyFont="1" applyFill="1" applyBorder="1" applyAlignment="1">
      <alignment horizontal="center" vertical="center" textRotation="255" shrinkToFit="1"/>
    </xf>
    <xf numFmtId="0" fontId="8" fillId="0" borderId="6" xfId="0" applyFont="1" applyFill="1" applyBorder="1" applyAlignment="1">
      <alignment horizontal="center" vertical="center" textRotation="255" shrinkToFit="1"/>
    </xf>
    <xf numFmtId="0" fontId="8" fillId="0" borderId="8" xfId="0" applyFont="1" applyFill="1" applyBorder="1" applyAlignment="1">
      <alignment horizontal="center" vertical="center" textRotation="255" shrinkToFit="1"/>
    </xf>
    <xf numFmtId="0" fontId="11" fillId="0" borderId="22" xfId="0" applyFont="1" applyFill="1" applyBorder="1" applyAlignment="1">
      <alignment horizontal="center" vertical="center" textRotation="255" shrinkToFit="1"/>
    </xf>
    <xf numFmtId="0" fontId="42" fillId="0" borderId="3" xfId="0" applyFont="1" applyFill="1" applyBorder="1" applyAlignment="1">
      <alignment horizontal="center" vertical="center" textRotation="255" shrinkToFit="1"/>
    </xf>
    <xf numFmtId="0" fontId="42" fillId="0" borderId="4" xfId="0" applyFont="1" applyFill="1" applyBorder="1" applyAlignment="1">
      <alignment horizontal="center" vertical="center" textRotation="255" shrinkToFit="1"/>
    </xf>
    <xf numFmtId="0" fontId="42" fillId="0" borderId="2" xfId="0" applyFont="1" applyFill="1" applyBorder="1" applyAlignment="1">
      <alignment horizontal="center" vertical="center" textRotation="255" shrinkToFit="1"/>
    </xf>
    <xf numFmtId="0" fontId="8" fillId="0" borderId="9" xfId="0" applyFont="1" applyFill="1" applyBorder="1" applyAlignment="1">
      <alignment horizontal="center" vertical="center" textRotation="255" shrinkToFit="1"/>
    </xf>
    <xf numFmtId="0" fontId="8" fillId="0" borderId="3" xfId="3" applyFont="1" applyFill="1" applyBorder="1" applyAlignment="1">
      <alignment horizontal="center" vertical="center" textRotation="255" shrinkToFit="1"/>
    </xf>
    <xf numFmtId="0" fontId="8" fillId="0" borderId="4" xfId="3" applyFont="1" applyFill="1" applyBorder="1" applyAlignment="1">
      <alignment horizontal="center" vertical="center" textRotation="255" shrinkToFit="1"/>
    </xf>
    <xf numFmtId="0" fontId="8" fillId="0" borderId="9" xfId="3" applyFont="1" applyFill="1" applyBorder="1" applyAlignment="1">
      <alignment horizontal="center" vertical="center" textRotation="255" shrinkToFit="1"/>
    </xf>
    <xf numFmtId="0" fontId="8" fillId="0" borderId="2" xfId="3" applyFont="1" applyFill="1" applyBorder="1" applyAlignment="1">
      <alignment horizontal="center" vertical="center" textRotation="255" shrinkToFit="1"/>
    </xf>
  </cellXfs>
  <cellStyles count="51">
    <cellStyle name="20% - 輔色1 2" xfId="6" xr:uid="{00000000-0005-0000-0000-000000000000}"/>
    <cellStyle name="20% - 輔色2 2" xfId="7" xr:uid="{00000000-0005-0000-0000-000001000000}"/>
    <cellStyle name="20% - 輔色3 2" xfId="8" xr:uid="{00000000-0005-0000-0000-000002000000}"/>
    <cellStyle name="20% - 輔色4 2" xfId="9" xr:uid="{00000000-0005-0000-0000-000003000000}"/>
    <cellStyle name="20% - 輔色5 2" xfId="10" xr:uid="{00000000-0005-0000-0000-000004000000}"/>
    <cellStyle name="20% - 輔色6 2" xfId="11" xr:uid="{00000000-0005-0000-0000-000005000000}"/>
    <cellStyle name="40% - 輔色1 2" xfId="12" xr:uid="{00000000-0005-0000-0000-000006000000}"/>
    <cellStyle name="40% - 輔色2 2" xfId="13" xr:uid="{00000000-0005-0000-0000-000007000000}"/>
    <cellStyle name="40% - 輔色3 2" xfId="14" xr:uid="{00000000-0005-0000-0000-000008000000}"/>
    <cellStyle name="40% - 輔色4 2" xfId="15" xr:uid="{00000000-0005-0000-0000-000009000000}"/>
    <cellStyle name="40% - 輔色5 2" xfId="16" xr:uid="{00000000-0005-0000-0000-00000A000000}"/>
    <cellStyle name="40% - 輔色6 2" xfId="17" xr:uid="{00000000-0005-0000-0000-00000B000000}"/>
    <cellStyle name="60% - 輔色1 2" xfId="18" xr:uid="{00000000-0005-0000-0000-00000C000000}"/>
    <cellStyle name="60% - 輔色2 2" xfId="19" xr:uid="{00000000-0005-0000-0000-00000D000000}"/>
    <cellStyle name="60% - 輔色3 2" xfId="20" xr:uid="{00000000-0005-0000-0000-00000E000000}"/>
    <cellStyle name="60% - 輔色4 2" xfId="21" xr:uid="{00000000-0005-0000-0000-00000F000000}"/>
    <cellStyle name="60% - 輔色5 2" xfId="22" xr:uid="{00000000-0005-0000-0000-000010000000}"/>
    <cellStyle name="60% - 輔色6 2" xfId="23" xr:uid="{00000000-0005-0000-0000-000011000000}"/>
    <cellStyle name="一般" xfId="0" builtinId="0"/>
    <cellStyle name="一般 2" xfId="1" xr:uid="{00000000-0005-0000-0000-000013000000}"/>
    <cellStyle name="一般 2 2" xfId="24" xr:uid="{00000000-0005-0000-0000-000014000000}"/>
    <cellStyle name="一般 3" xfId="2" xr:uid="{00000000-0005-0000-0000-000015000000}"/>
    <cellStyle name="一般 4" xfId="3" xr:uid="{00000000-0005-0000-0000-000016000000}"/>
    <cellStyle name="一般 5" xfId="4" xr:uid="{00000000-0005-0000-0000-000017000000}"/>
    <cellStyle name="一般 6" xfId="5" xr:uid="{00000000-0005-0000-0000-000018000000}"/>
    <cellStyle name="中等 2" xfId="25" xr:uid="{00000000-0005-0000-0000-000019000000}"/>
    <cellStyle name="合計 2" xfId="26" xr:uid="{00000000-0005-0000-0000-00001A000000}"/>
    <cellStyle name="好 2" xfId="27" xr:uid="{00000000-0005-0000-0000-00001B000000}"/>
    <cellStyle name="好_里小11月-週菜單" xfId="28" xr:uid="{00000000-0005-0000-0000-00001C000000}"/>
    <cellStyle name="計算方式 2" xfId="29" xr:uid="{00000000-0005-0000-0000-00001D000000}"/>
    <cellStyle name="常规_Sheet1_5" xfId="30" xr:uid="{00000000-0005-0000-0000-00001E000000}"/>
    <cellStyle name="連結的儲存格 2" xfId="31" xr:uid="{00000000-0005-0000-0000-00001F000000}"/>
    <cellStyle name="備註 2" xfId="32" xr:uid="{00000000-0005-0000-0000-000020000000}"/>
    <cellStyle name="說明文字 2" xfId="33" xr:uid="{00000000-0005-0000-0000-000021000000}"/>
    <cellStyle name="輔色1 2" xfId="34" xr:uid="{00000000-0005-0000-0000-000022000000}"/>
    <cellStyle name="輔色2 2" xfId="35" xr:uid="{00000000-0005-0000-0000-000023000000}"/>
    <cellStyle name="輔色3 2" xfId="36" xr:uid="{00000000-0005-0000-0000-000024000000}"/>
    <cellStyle name="輔色4 2" xfId="37" xr:uid="{00000000-0005-0000-0000-000025000000}"/>
    <cellStyle name="輔色5 2" xfId="38" xr:uid="{00000000-0005-0000-0000-000026000000}"/>
    <cellStyle name="輔色6 2" xfId="39" xr:uid="{00000000-0005-0000-0000-000027000000}"/>
    <cellStyle name="標題 1 2" xfId="40" xr:uid="{00000000-0005-0000-0000-000028000000}"/>
    <cellStyle name="標題 2 2" xfId="41" xr:uid="{00000000-0005-0000-0000-000029000000}"/>
    <cellStyle name="標題 3 2" xfId="42" xr:uid="{00000000-0005-0000-0000-00002A000000}"/>
    <cellStyle name="標題 4 2" xfId="43" xr:uid="{00000000-0005-0000-0000-00002B000000}"/>
    <cellStyle name="標題 5" xfId="44" xr:uid="{00000000-0005-0000-0000-00002C000000}"/>
    <cellStyle name="輸入 2" xfId="45" xr:uid="{00000000-0005-0000-0000-00002D000000}"/>
    <cellStyle name="輸出 2" xfId="46" xr:uid="{00000000-0005-0000-0000-00002E000000}"/>
    <cellStyle name="檢查儲存格 2" xfId="47" xr:uid="{00000000-0005-0000-0000-00002F000000}"/>
    <cellStyle name="壞 2" xfId="48" xr:uid="{00000000-0005-0000-0000-000030000000}"/>
    <cellStyle name="壞_里小11月-週菜單" xfId="49" xr:uid="{00000000-0005-0000-0000-000031000000}"/>
    <cellStyle name="警告文字 2" xfId="50" xr:uid="{00000000-0005-0000-0000-000032000000}"/>
  </cellStyles>
  <dxfs count="2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3333FF"/>
      <color rgb="FFCC3399"/>
      <color rgb="FFFF3300"/>
      <color rgb="FFFF00FF"/>
      <color rgb="FF0033CC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r1081/Desktop/&#20013;&#27491;&#22283;&#23567;&#33756;&#21934;/8.9&#26376;/&#20013;&#27491;8-9&#26376;&#24224;&#25035;-108.8.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631;&#26481;&#39640;&#20013;(&#20351;&#29992;ing)/&#33521;&#33593;&#30340;&#36039;&#26009;/&#23416;&#26657;/&#20449;&#32681;&#22283;&#23567;/109.10&#26376;&#33756;&#21934;&#29105;&#37327;&#20998;&#26512;-&#20449;&#326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"/>
      <sheetName val="食材"/>
      <sheetName val="工作表2"/>
      <sheetName val="月菜單"/>
      <sheetName val="工作表4"/>
      <sheetName val="一"/>
      <sheetName val="二"/>
      <sheetName val="三"/>
      <sheetName val="特殊石材"/>
      <sheetName val="四"/>
      <sheetName val="工作表1"/>
      <sheetName val="五"/>
      <sheetName val="工作表3"/>
      <sheetName val="工作表5"/>
      <sheetName val="六"/>
      <sheetName val="資料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特殊食材</v>
          </cell>
          <cell r="B1">
            <v>0</v>
          </cell>
          <cell r="C1">
            <v>0</v>
          </cell>
        </row>
        <row r="2">
          <cell r="A2" t="str">
            <v>名稱</v>
          </cell>
          <cell r="B2" t="str">
            <v>重量</v>
          </cell>
          <cell r="C2">
            <v>0</v>
          </cell>
        </row>
        <row r="3">
          <cell r="A3" t="str">
            <v>皮蛋(粒)</v>
          </cell>
          <cell r="B3">
            <v>55</v>
          </cell>
          <cell r="C3">
            <v>0</v>
          </cell>
        </row>
        <row r="4">
          <cell r="A4" t="str">
            <v>豆腐(非基改)-板</v>
          </cell>
          <cell r="B4">
            <v>6000</v>
          </cell>
          <cell r="C4">
            <v>0</v>
          </cell>
        </row>
        <row r="5">
          <cell r="A5">
            <v>0</v>
          </cell>
          <cell r="B5">
            <v>0</v>
          </cell>
          <cell r="C5">
            <v>0</v>
          </cell>
        </row>
        <row r="6">
          <cell r="A6">
            <v>0</v>
          </cell>
          <cell r="B6">
            <v>0</v>
          </cell>
          <cell r="C6">
            <v>0</v>
          </cell>
        </row>
        <row r="7">
          <cell r="A7">
            <v>0</v>
          </cell>
          <cell r="B7">
            <v>0</v>
          </cell>
          <cell r="C7">
            <v>0</v>
          </cell>
        </row>
        <row r="8">
          <cell r="A8">
            <v>0</v>
          </cell>
          <cell r="B8">
            <v>0</v>
          </cell>
          <cell r="C8">
            <v>0</v>
          </cell>
        </row>
        <row r="9">
          <cell r="A9">
            <v>0</v>
          </cell>
          <cell r="B9">
            <v>0</v>
          </cell>
          <cell r="C9">
            <v>0</v>
          </cell>
        </row>
        <row r="10">
          <cell r="A10">
            <v>0</v>
          </cell>
          <cell r="B10">
            <v>0</v>
          </cell>
          <cell r="C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月菜單"/>
      <sheetName val="第一週"/>
      <sheetName val="第二週"/>
      <sheetName val="第三週"/>
      <sheetName val="第四週"/>
    </sheetNames>
    <sheetDataSet>
      <sheetData sheetId="0"/>
      <sheetData sheetId="1">
        <row r="40">
          <cell r="E40">
            <v>696.19071526983168</v>
          </cell>
        </row>
      </sheetData>
      <sheetData sheetId="2">
        <row r="40">
          <cell r="E40">
            <v>704.17199653007503</v>
          </cell>
        </row>
      </sheetData>
      <sheetData sheetId="3">
        <row r="37">
          <cell r="E37">
            <v>682.26875744342988</v>
          </cell>
        </row>
      </sheetData>
      <sheetData sheetId="4">
        <row r="37">
          <cell r="E37">
            <v>802.90832807914751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5"/>
  <sheetViews>
    <sheetView zoomScale="59" zoomScaleNormal="59" workbookViewId="0">
      <selection activeCell="I18" sqref="I18"/>
    </sheetView>
  </sheetViews>
  <sheetFormatPr defaultColWidth="8" defaultRowHeight="16.5"/>
  <cols>
    <col min="1" max="1" width="2.375" style="51" customWidth="1"/>
    <col min="2" max="2" width="9.75" style="62" customWidth="1"/>
    <col min="3" max="3" width="4.25" style="51" customWidth="1"/>
    <col min="4" max="4" width="12.875" style="60" customWidth="1"/>
    <col min="5" max="5" width="19.75" style="59" customWidth="1"/>
    <col min="6" max="6" width="19.5" style="59" customWidth="1"/>
    <col min="7" max="7" width="15.125" style="59" customWidth="1"/>
    <col min="8" max="8" width="20.875" style="59" customWidth="1"/>
    <col min="9" max="9" width="12.5" style="59" customWidth="1"/>
    <col min="10" max="10" width="11.875" style="60" hidden="1" customWidth="1"/>
    <col min="11" max="11" width="10.625" style="61" customWidth="1"/>
    <col min="12" max="12" width="16.625" style="51" customWidth="1"/>
    <col min="13" max="16384" width="8" style="51"/>
  </cols>
  <sheetData>
    <row r="1" spans="2:12" ht="53.85" customHeight="1" thickBot="1">
      <c r="B1" s="399" t="s">
        <v>130</v>
      </c>
      <c r="C1" s="400"/>
      <c r="D1" s="400"/>
      <c r="E1" s="400"/>
      <c r="F1" s="400"/>
      <c r="G1" s="400"/>
      <c r="H1" s="400"/>
      <c r="I1" s="400"/>
      <c r="J1" s="49"/>
      <c r="K1" s="50"/>
    </row>
    <row r="2" spans="2:12" ht="48" customHeight="1" thickBot="1">
      <c r="B2" s="63" t="s">
        <v>38</v>
      </c>
      <c r="C2" s="90" t="s">
        <v>39</v>
      </c>
      <c r="D2" s="64" t="s">
        <v>40</v>
      </c>
      <c r="E2" s="64" t="s">
        <v>41</v>
      </c>
      <c r="F2" s="64" t="s">
        <v>42</v>
      </c>
      <c r="G2" s="64" t="s">
        <v>43</v>
      </c>
      <c r="H2" s="64" t="s">
        <v>44</v>
      </c>
      <c r="I2" s="65" t="s">
        <v>45</v>
      </c>
      <c r="J2" s="66" t="s">
        <v>31</v>
      </c>
      <c r="K2" s="67" t="s">
        <v>32</v>
      </c>
    </row>
    <row r="3" spans="2:12" ht="38.25" hidden="1" customHeight="1">
      <c r="B3" s="68"/>
      <c r="C3" s="69" t="s">
        <v>64</v>
      </c>
      <c r="D3" s="70"/>
      <c r="E3" s="94"/>
      <c r="F3" s="94"/>
      <c r="G3" s="70"/>
      <c r="H3" s="94"/>
      <c r="I3" s="71"/>
      <c r="J3" s="72"/>
      <c r="K3" s="73">
        <f>[2]第一週!E40</f>
        <v>696.19071526983168</v>
      </c>
    </row>
    <row r="4" spans="2:12" ht="38.25" hidden="1" customHeight="1">
      <c r="B4" s="74"/>
      <c r="C4" s="79" t="s">
        <v>47</v>
      </c>
      <c r="D4" s="80"/>
      <c r="E4" s="75"/>
      <c r="F4" s="154"/>
      <c r="G4" s="76"/>
      <c r="H4" s="76"/>
      <c r="I4" s="76"/>
      <c r="J4" s="77"/>
      <c r="K4" s="78" t="e">
        <f>#REF!</f>
        <v>#REF!</v>
      </c>
    </row>
    <row r="5" spans="2:12" ht="38.25" hidden="1" customHeight="1">
      <c r="B5" s="74"/>
      <c r="C5" s="87" t="s">
        <v>48</v>
      </c>
      <c r="D5" s="406" t="s">
        <v>67</v>
      </c>
      <c r="E5" s="407"/>
      <c r="F5" s="80" t="s">
        <v>68</v>
      </c>
      <c r="G5" s="76"/>
      <c r="H5" s="75"/>
      <c r="I5" s="72" t="s">
        <v>28</v>
      </c>
      <c r="J5" s="72"/>
      <c r="K5" s="78" t="e">
        <f>#REF!</f>
        <v>#REF!</v>
      </c>
      <c r="L5" s="54"/>
    </row>
    <row r="6" spans="2:12" ht="38.25" hidden="1" customHeight="1">
      <c r="B6" s="74"/>
      <c r="C6" s="79" t="s">
        <v>66</v>
      </c>
      <c r="D6" s="80" t="s">
        <v>23</v>
      </c>
      <c r="E6" s="80" t="s">
        <v>77</v>
      </c>
      <c r="F6" s="80" t="s">
        <v>90</v>
      </c>
      <c r="G6" s="76" t="s">
        <v>69</v>
      </c>
      <c r="H6" s="80" t="s">
        <v>93</v>
      </c>
      <c r="I6" s="72"/>
      <c r="J6" s="80"/>
      <c r="K6" s="73" t="e">
        <f>#REF!</f>
        <v>#REF!</v>
      </c>
    </row>
    <row r="7" spans="2:12" ht="38.25" hidden="1" customHeight="1" thickBot="1">
      <c r="B7" s="74"/>
      <c r="C7" s="82" t="s">
        <v>50</v>
      </c>
      <c r="D7" s="91" t="s">
        <v>57</v>
      </c>
      <c r="E7" s="80" t="s">
        <v>91</v>
      </c>
      <c r="F7" s="80" t="s">
        <v>71</v>
      </c>
      <c r="G7" s="235" t="s">
        <v>119</v>
      </c>
      <c r="H7" s="183" t="s">
        <v>94</v>
      </c>
      <c r="I7" s="146"/>
      <c r="J7" s="83"/>
      <c r="K7" s="84" t="e">
        <f>#REF!</f>
        <v>#REF!</v>
      </c>
    </row>
    <row r="8" spans="2:12" ht="38.25" customHeight="1">
      <c r="B8" s="311" t="s">
        <v>131</v>
      </c>
      <c r="C8" s="69" t="s">
        <v>46</v>
      </c>
      <c r="D8" s="70" t="s">
        <v>57</v>
      </c>
      <c r="E8" s="70" t="s">
        <v>143</v>
      </c>
      <c r="F8" s="70" t="s">
        <v>310</v>
      </c>
      <c r="G8" s="320" t="s">
        <v>166</v>
      </c>
      <c r="H8" s="70" t="s">
        <v>150</v>
      </c>
      <c r="I8" s="71"/>
      <c r="J8" s="70"/>
      <c r="K8" s="85">
        <f>'0213-0218'!E38</f>
        <v>760.61622668525899</v>
      </c>
    </row>
    <row r="9" spans="2:12" ht="38.25" customHeight="1">
      <c r="B9" s="181" t="s">
        <v>132</v>
      </c>
      <c r="C9" s="79" t="s">
        <v>47</v>
      </c>
      <c r="D9" s="80" t="s">
        <v>56</v>
      </c>
      <c r="E9" s="80" t="s">
        <v>144</v>
      </c>
      <c r="F9" s="80" t="s">
        <v>145</v>
      </c>
      <c r="G9" s="80" t="s">
        <v>167</v>
      </c>
      <c r="H9" s="76" t="s">
        <v>151</v>
      </c>
      <c r="I9" s="76"/>
      <c r="J9" s="72"/>
      <c r="K9" s="86">
        <f>'0213-0218'!L38</f>
        <v>706.29380810950408</v>
      </c>
      <c r="L9" s="55"/>
    </row>
    <row r="10" spans="2:12" ht="38.25" customHeight="1">
      <c r="B10" s="181" t="s">
        <v>133</v>
      </c>
      <c r="C10" s="87" t="s">
        <v>48</v>
      </c>
      <c r="D10" s="401" t="s">
        <v>169</v>
      </c>
      <c r="E10" s="408"/>
      <c r="F10" s="80" t="s">
        <v>170</v>
      </c>
      <c r="G10" s="80"/>
      <c r="H10" s="76"/>
      <c r="I10" s="72" t="s">
        <v>60</v>
      </c>
      <c r="J10" s="88"/>
      <c r="K10" s="73">
        <f>'0213-0218'!S38</f>
        <v>688.72452618707973</v>
      </c>
    </row>
    <row r="11" spans="2:12" ht="38.25" customHeight="1">
      <c r="B11" s="181" t="s">
        <v>134</v>
      </c>
      <c r="C11" s="79" t="s">
        <v>49</v>
      </c>
      <c r="D11" s="80" t="s">
        <v>56</v>
      </c>
      <c r="E11" s="323" t="s">
        <v>146</v>
      </c>
      <c r="F11" s="80" t="s">
        <v>256</v>
      </c>
      <c r="G11" s="80" t="s">
        <v>167</v>
      </c>
      <c r="H11" s="76" t="s">
        <v>152</v>
      </c>
      <c r="I11" s="323"/>
      <c r="J11" s="77"/>
      <c r="K11" s="78">
        <f>'0213-0218'!Z38</f>
        <v>800.99025974025972</v>
      </c>
    </row>
    <row r="12" spans="2:12" ht="38.25" customHeight="1">
      <c r="B12" s="181" t="s">
        <v>135</v>
      </c>
      <c r="C12" s="79" t="s">
        <v>50</v>
      </c>
      <c r="D12" s="304" t="s">
        <v>57</v>
      </c>
      <c r="E12" s="80" t="s">
        <v>147</v>
      </c>
      <c r="F12" s="80" t="s">
        <v>148</v>
      </c>
      <c r="G12" s="321" t="s">
        <v>166</v>
      </c>
      <c r="H12" s="80" t="s">
        <v>153</v>
      </c>
      <c r="I12" s="77"/>
      <c r="J12" s="77"/>
      <c r="K12" s="78">
        <f>'0213-0218'!AG38</f>
        <v>710.85402441375504</v>
      </c>
    </row>
    <row r="13" spans="2:12" ht="38.25" customHeight="1" thickBot="1">
      <c r="B13" s="313" t="s">
        <v>136</v>
      </c>
      <c r="C13" s="315" t="s">
        <v>142</v>
      </c>
      <c r="D13" s="316" t="s">
        <v>172</v>
      </c>
      <c r="E13" s="317" t="s">
        <v>281</v>
      </c>
      <c r="F13" s="317" t="s">
        <v>149</v>
      </c>
      <c r="G13" s="80" t="s">
        <v>167</v>
      </c>
      <c r="H13" s="317" t="s">
        <v>154</v>
      </c>
      <c r="I13" s="324" t="s">
        <v>171</v>
      </c>
      <c r="J13" s="318"/>
      <c r="K13" s="319">
        <f>'0213-0218'!AN38</f>
        <v>681.23218034945182</v>
      </c>
    </row>
    <row r="14" spans="2:12" ht="38.25" customHeight="1">
      <c r="B14" s="312" t="s">
        <v>137</v>
      </c>
      <c r="C14" s="140" t="s">
        <v>63</v>
      </c>
      <c r="D14" s="232" t="s">
        <v>92</v>
      </c>
      <c r="E14" s="76" t="s">
        <v>160</v>
      </c>
      <c r="F14" s="76" t="s">
        <v>161</v>
      </c>
      <c r="G14" s="320" t="s">
        <v>166</v>
      </c>
      <c r="H14" s="76" t="s">
        <v>155</v>
      </c>
      <c r="I14" s="233"/>
      <c r="J14" s="234"/>
      <c r="K14" s="73">
        <f>'0220-0224'!E38</f>
        <v>686.68323863636374</v>
      </c>
    </row>
    <row r="15" spans="2:12" ht="38.25" customHeight="1">
      <c r="B15" s="312" t="s">
        <v>138</v>
      </c>
      <c r="C15" s="79" t="s">
        <v>47</v>
      </c>
      <c r="D15" s="80" t="s">
        <v>56</v>
      </c>
      <c r="E15" s="76" t="s">
        <v>286</v>
      </c>
      <c r="F15" s="76" t="s">
        <v>162</v>
      </c>
      <c r="G15" s="76" t="s">
        <v>167</v>
      </c>
      <c r="H15" s="76" t="s">
        <v>156</v>
      </c>
      <c r="I15" s="76"/>
      <c r="J15" s="72"/>
      <c r="K15" s="86">
        <f>'0220-0224'!L38</f>
        <v>706.58574380165282</v>
      </c>
    </row>
    <row r="16" spans="2:12" ht="38.25" customHeight="1">
      <c r="B16" s="181" t="s">
        <v>139</v>
      </c>
      <c r="C16" s="87" t="s">
        <v>48</v>
      </c>
      <c r="D16" s="401" t="s">
        <v>168</v>
      </c>
      <c r="E16" s="402"/>
      <c r="F16" s="328" t="s">
        <v>194</v>
      </c>
      <c r="G16" s="76"/>
      <c r="H16" s="80" t="s">
        <v>157</v>
      </c>
      <c r="I16" s="77" t="s">
        <v>61</v>
      </c>
      <c r="J16" s="77"/>
      <c r="K16" s="73">
        <f>'0220-0224'!S38</f>
        <v>807.02537719633301</v>
      </c>
    </row>
    <row r="17" spans="2:11" ht="38.25" customHeight="1">
      <c r="B17" s="181" t="s">
        <v>140</v>
      </c>
      <c r="C17" s="79" t="s">
        <v>49</v>
      </c>
      <c r="D17" s="80" t="s">
        <v>56</v>
      </c>
      <c r="E17" s="80" t="s">
        <v>163</v>
      </c>
      <c r="F17" s="80" t="s">
        <v>164</v>
      </c>
      <c r="G17" s="80" t="s">
        <v>167</v>
      </c>
      <c r="H17" s="80" t="s">
        <v>158</v>
      </c>
      <c r="I17" s="147" t="s">
        <v>314</v>
      </c>
      <c r="J17" s="80"/>
      <c r="K17" s="73">
        <f>'0220-0224'!Z38</f>
        <v>643.65038370720197</v>
      </c>
    </row>
    <row r="18" spans="2:11" ht="38.25" customHeight="1" thickBot="1">
      <c r="B18" s="314" t="s">
        <v>141</v>
      </c>
      <c r="C18" s="82" t="s">
        <v>50</v>
      </c>
      <c r="D18" s="91" t="s">
        <v>57</v>
      </c>
      <c r="E18" s="89" t="s">
        <v>165</v>
      </c>
      <c r="F18" s="89" t="s">
        <v>214</v>
      </c>
      <c r="G18" s="322" t="s">
        <v>166</v>
      </c>
      <c r="H18" s="89" t="s">
        <v>159</v>
      </c>
      <c r="I18" s="83"/>
      <c r="J18" s="83"/>
      <c r="K18" s="84">
        <f>'0220-0224'!AG38</f>
        <v>698.92485887691851</v>
      </c>
    </row>
    <row r="19" spans="2:11" ht="38.25" hidden="1" customHeight="1" thickBot="1">
      <c r="B19" s="68"/>
      <c r="C19" s="69" t="s">
        <v>46</v>
      </c>
      <c r="D19" s="70" t="s">
        <v>57</v>
      </c>
      <c r="E19" s="94" t="s">
        <v>107</v>
      </c>
      <c r="F19" s="70" t="s">
        <v>108</v>
      </c>
      <c r="G19" s="70" t="s">
        <v>69</v>
      </c>
      <c r="H19" s="70" t="s">
        <v>105</v>
      </c>
      <c r="I19" s="71"/>
      <c r="J19" s="64"/>
      <c r="K19" s="301">
        <f>'0213-0218'!E38</f>
        <v>760.61622668525899</v>
      </c>
    </row>
    <row r="20" spans="2:11" ht="38.25" hidden="1" customHeight="1">
      <c r="B20" s="81"/>
      <c r="C20" s="79" t="s">
        <v>47</v>
      </c>
      <c r="D20" s="80" t="s">
        <v>56</v>
      </c>
      <c r="E20" s="76" t="s">
        <v>100</v>
      </c>
      <c r="F20" s="76" t="s">
        <v>122</v>
      </c>
      <c r="G20" s="289" t="s">
        <v>119</v>
      </c>
      <c r="H20" s="76" t="s">
        <v>99</v>
      </c>
      <c r="I20" s="76"/>
      <c r="J20" s="72"/>
      <c r="K20" s="141">
        <f>'0213-0218'!L38</f>
        <v>706.29380810950408</v>
      </c>
    </row>
    <row r="21" spans="2:11" ht="38.25" hidden="1" customHeight="1">
      <c r="B21" s="297"/>
      <c r="C21" s="298" t="s">
        <v>48</v>
      </c>
      <c r="D21" s="299" t="s">
        <v>57</v>
      </c>
      <c r="E21" s="300" t="s">
        <v>106</v>
      </c>
      <c r="F21" s="300" t="s">
        <v>81</v>
      </c>
      <c r="G21" s="299" t="s">
        <v>69</v>
      </c>
      <c r="H21" s="300" t="s">
        <v>126</v>
      </c>
      <c r="I21" s="76" t="s">
        <v>61</v>
      </c>
      <c r="J21" s="72"/>
      <c r="K21" s="73">
        <f>'0213-0218'!S38</f>
        <v>688.72452618707973</v>
      </c>
    </row>
    <row r="22" spans="2:11" ht="38.25" hidden="1" customHeight="1">
      <c r="B22" s="74"/>
      <c r="C22" s="79" t="s">
        <v>49</v>
      </c>
      <c r="D22" s="80" t="s">
        <v>56</v>
      </c>
      <c r="E22" s="80" t="s">
        <v>102</v>
      </c>
      <c r="F22" s="80" t="s">
        <v>109</v>
      </c>
      <c r="G22" s="80" t="s">
        <v>69</v>
      </c>
      <c r="H22" s="80" t="s">
        <v>111</v>
      </c>
      <c r="I22" s="179" t="s">
        <v>62</v>
      </c>
      <c r="J22" s="88"/>
      <c r="K22" s="73">
        <f>'0213-0218'!Z38</f>
        <v>800.99025974025972</v>
      </c>
    </row>
    <row r="23" spans="2:11" ht="38.25" hidden="1" customHeight="1">
      <c r="B23" s="74"/>
      <c r="C23" s="79" t="s">
        <v>50</v>
      </c>
      <c r="D23" s="80" t="s">
        <v>57</v>
      </c>
      <c r="E23" s="80" t="s">
        <v>101</v>
      </c>
      <c r="F23" s="80" t="s">
        <v>110</v>
      </c>
      <c r="G23" s="290" t="s">
        <v>72</v>
      </c>
      <c r="H23" s="80" t="s">
        <v>114</v>
      </c>
      <c r="I23" s="77"/>
      <c r="J23" s="77"/>
      <c r="K23" s="86">
        <f>'0213-0218'!AG38</f>
        <v>710.85402441375504</v>
      </c>
    </row>
    <row r="24" spans="2:11" ht="36" hidden="1" customHeight="1" thickBot="1">
      <c r="B24" s="294"/>
      <c r="C24" s="295" t="s">
        <v>123</v>
      </c>
      <c r="D24" s="410" t="s">
        <v>98</v>
      </c>
      <c r="E24" s="411"/>
      <c r="F24" s="296" t="s">
        <v>124</v>
      </c>
      <c r="G24" s="296"/>
      <c r="H24" s="296" t="s">
        <v>125</v>
      </c>
      <c r="I24" s="291"/>
      <c r="J24" s="292"/>
      <c r="K24" s="293">
        <f>'0213-0218'!AG38</f>
        <v>710.85402441375504</v>
      </c>
    </row>
    <row r="25" spans="2:11" ht="36" hidden="1" customHeight="1">
      <c r="B25" s="157"/>
      <c r="C25" s="140" t="s">
        <v>53</v>
      </c>
      <c r="D25" s="76" t="s">
        <v>56</v>
      </c>
      <c r="E25" s="95" t="s">
        <v>96</v>
      </c>
      <c r="F25" s="95" t="s">
        <v>112</v>
      </c>
      <c r="G25" s="289" t="s">
        <v>119</v>
      </c>
      <c r="H25" s="95" t="s">
        <v>128</v>
      </c>
      <c r="I25" s="76"/>
      <c r="J25" s="52"/>
      <c r="K25" s="138" t="e">
        <f>#REF!</f>
        <v>#REF!</v>
      </c>
    </row>
    <row r="26" spans="2:11" ht="36" hidden="1" customHeight="1">
      <c r="B26" s="182"/>
      <c r="C26" s="87" t="s">
        <v>54</v>
      </c>
      <c r="D26" s="401" t="s">
        <v>103</v>
      </c>
      <c r="E26" s="409"/>
      <c r="F26" s="93" t="s">
        <v>117</v>
      </c>
      <c r="G26" s="76"/>
      <c r="H26" s="93" t="s">
        <v>104</v>
      </c>
      <c r="I26" s="77" t="s">
        <v>61</v>
      </c>
      <c r="J26" s="53"/>
      <c r="K26" s="139" t="e">
        <f>#REF!</f>
        <v>#REF!</v>
      </c>
    </row>
    <row r="27" spans="2:11" ht="36" hidden="1" customHeight="1">
      <c r="B27" s="157"/>
      <c r="C27" s="140" t="s">
        <v>55</v>
      </c>
      <c r="D27" s="80" t="s">
        <v>73</v>
      </c>
      <c r="E27" s="236" t="s">
        <v>97</v>
      </c>
      <c r="F27" s="93" t="s">
        <v>113</v>
      </c>
      <c r="G27" s="80" t="s">
        <v>74</v>
      </c>
      <c r="H27" s="95" t="s">
        <v>116</v>
      </c>
      <c r="I27" s="184"/>
      <c r="J27" s="148"/>
      <c r="K27" s="149" t="e">
        <f>#REF!</f>
        <v>#REF!</v>
      </c>
    </row>
    <row r="28" spans="2:11" s="58" customFormat="1" ht="36" hidden="1" customHeight="1" thickBot="1">
      <c r="B28" s="158"/>
      <c r="C28" s="82" t="s">
        <v>33</v>
      </c>
      <c r="D28" s="91" t="s">
        <v>57</v>
      </c>
      <c r="E28" s="89" t="s">
        <v>118</v>
      </c>
      <c r="F28" s="89" t="s">
        <v>121</v>
      </c>
      <c r="G28" s="211" t="s">
        <v>72</v>
      </c>
      <c r="H28" s="89" t="s">
        <v>95</v>
      </c>
      <c r="I28" s="56"/>
      <c r="J28" s="57"/>
      <c r="K28" s="163" t="e">
        <f>#REF!</f>
        <v>#REF!</v>
      </c>
    </row>
    <row r="29" spans="2:11" s="58" customFormat="1" ht="36" hidden="1" customHeight="1" thickBot="1">
      <c r="B29" s="158" t="s">
        <v>79</v>
      </c>
      <c r="C29" s="212" t="s">
        <v>80</v>
      </c>
      <c r="D29" s="213" t="s">
        <v>82</v>
      </c>
      <c r="E29" s="79" t="s">
        <v>83</v>
      </c>
      <c r="F29" s="80" t="s">
        <v>84</v>
      </c>
      <c r="G29" s="80" t="s">
        <v>85</v>
      </c>
      <c r="H29" s="80" t="s">
        <v>86</v>
      </c>
      <c r="I29" s="76"/>
      <c r="J29" s="80" t="s">
        <v>70</v>
      </c>
      <c r="K29" s="163" t="e">
        <f>#REF!</f>
        <v>#REF!</v>
      </c>
    </row>
    <row r="30" spans="2:11" ht="20.45" customHeight="1">
      <c r="B30" s="403"/>
      <c r="C30" s="404"/>
      <c r="D30" s="405"/>
      <c r="E30" s="405"/>
      <c r="F30" s="405"/>
      <c r="G30" s="405"/>
      <c r="H30" s="412" t="s">
        <v>30</v>
      </c>
      <c r="I30" s="413"/>
      <c r="J30" s="358"/>
      <c r="K30" s="358"/>
    </row>
    <row r="31" spans="2:11" ht="31.35" customHeight="1">
      <c r="B31" s="396" t="s">
        <v>51</v>
      </c>
      <c r="C31" s="397"/>
      <c r="D31" s="398"/>
      <c r="E31" s="398"/>
      <c r="F31" s="398"/>
      <c r="G31" s="398"/>
    </row>
    <row r="32" spans="2:11" ht="19.5">
      <c r="B32" s="396"/>
      <c r="C32" s="397"/>
      <c r="D32" s="398"/>
      <c r="E32" s="398"/>
      <c r="F32" s="398"/>
      <c r="G32" s="398"/>
    </row>
    <row r="33" spans="2:7" ht="19.5">
      <c r="B33" s="396"/>
      <c r="C33" s="397"/>
      <c r="D33" s="398"/>
      <c r="E33" s="398"/>
      <c r="F33" s="398"/>
      <c r="G33" s="398"/>
    </row>
    <row r="34" spans="2:7" ht="19.5">
      <c r="B34" s="396"/>
      <c r="C34" s="397"/>
      <c r="D34" s="398"/>
      <c r="E34" s="398"/>
      <c r="F34" s="398"/>
      <c r="G34" s="398"/>
    </row>
    <row r="35" spans="2:7" ht="19.5">
      <c r="B35" s="396"/>
      <c r="C35" s="397"/>
      <c r="D35" s="398"/>
      <c r="E35" s="398"/>
      <c r="F35" s="398"/>
      <c r="G35" s="398"/>
    </row>
  </sheetData>
  <mergeCells count="13">
    <mergeCell ref="B33:G33"/>
    <mergeCell ref="B34:G34"/>
    <mergeCell ref="B35:G35"/>
    <mergeCell ref="B1:I1"/>
    <mergeCell ref="D16:E16"/>
    <mergeCell ref="B30:G30"/>
    <mergeCell ref="B31:G31"/>
    <mergeCell ref="B32:G32"/>
    <mergeCell ref="D5:E5"/>
    <mergeCell ref="D10:E10"/>
    <mergeCell ref="D26:E26"/>
    <mergeCell ref="D24:E24"/>
    <mergeCell ref="H30:I30"/>
  </mergeCells>
  <phoneticPr fontId="7" type="noConversion"/>
  <printOptions horizontalCentered="1"/>
  <pageMargins left="7.874015748031496E-2" right="7.874015748031496E-2" top="7.874015748031496E-2" bottom="7.874015748031496E-2" header="0" footer="0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50"/>
  <sheetViews>
    <sheetView zoomScale="61" zoomScaleNormal="61" workbookViewId="0">
      <selection activeCell="AN22" sqref="AN22"/>
    </sheetView>
  </sheetViews>
  <sheetFormatPr defaultRowHeight="14.25"/>
  <cols>
    <col min="1" max="1" width="4.875" customWidth="1"/>
    <col min="2" max="2" width="5.875" customWidth="1"/>
    <col min="3" max="3" width="9.875" customWidth="1"/>
    <col min="4" max="4" width="7.5" customWidth="1"/>
    <col min="5" max="5" width="6.625" customWidth="1"/>
    <col min="6" max="8" width="4.625" style="122" hidden="1" customWidth="1"/>
    <col min="9" max="9" width="5.875" customWidth="1"/>
    <col min="10" max="10" width="9.75" customWidth="1"/>
    <col min="11" max="11" width="8.125" customWidth="1"/>
    <col min="12" max="12" width="7" customWidth="1"/>
    <col min="13" max="15" width="4.625" style="122" hidden="1" customWidth="1"/>
    <col min="16" max="16" width="6.625" customWidth="1"/>
    <col min="17" max="17" width="12.375" customWidth="1"/>
    <col min="18" max="18" width="7.625" customWidth="1"/>
    <col min="19" max="19" width="7.75" customWidth="1"/>
    <col min="20" max="22" width="4.625" style="122" hidden="1" customWidth="1"/>
    <col min="23" max="23" width="6.75" customWidth="1"/>
    <col min="24" max="24" width="12" customWidth="1"/>
    <col min="25" max="25" width="7.5" customWidth="1"/>
    <col min="26" max="26" width="8.75" customWidth="1"/>
    <col min="27" max="29" width="4.625" style="122" hidden="1" customWidth="1"/>
    <col min="30" max="30" width="6.125" customWidth="1"/>
    <col min="31" max="31" width="10.875" customWidth="1"/>
    <col min="32" max="32" width="7.625" customWidth="1"/>
    <col min="33" max="33" width="7.875" customWidth="1"/>
    <col min="34" max="36" width="4.625" style="286" customWidth="1"/>
    <col min="37" max="37" width="6.125" customWidth="1"/>
    <col min="38" max="38" width="10.875" customWidth="1"/>
    <col min="39" max="39" width="7.625" customWidth="1"/>
    <col min="40" max="40" width="7.875" customWidth="1"/>
    <col min="41" max="43" width="4.625" style="286" hidden="1" customWidth="1"/>
    <col min="45" max="45" width="21.25" customWidth="1"/>
  </cols>
  <sheetData>
    <row r="1" spans="1:57" ht="25.5">
      <c r="A1" s="435" t="s">
        <v>173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6"/>
      <c r="AH1" s="288"/>
      <c r="AI1" s="288"/>
      <c r="AJ1" s="288"/>
      <c r="AO1" s="288"/>
      <c r="AP1" s="288"/>
      <c r="AQ1" s="288"/>
    </row>
    <row r="2" spans="1:57" s="26" customFormat="1" ht="24" customHeight="1">
      <c r="A2" s="439" t="s">
        <v>18</v>
      </c>
      <c r="B2" s="439"/>
      <c r="C2" s="440" t="s">
        <v>120</v>
      </c>
      <c r="D2" s="441"/>
      <c r="E2" s="441"/>
      <c r="F2" s="441"/>
      <c r="G2" s="441"/>
      <c r="H2" s="441"/>
      <c r="I2" s="441"/>
      <c r="J2" s="441"/>
      <c r="K2" s="441"/>
      <c r="L2" s="441"/>
      <c r="M2" s="99"/>
      <c r="N2" s="99"/>
      <c r="O2" s="99"/>
      <c r="P2" s="164" t="s">
        <v>65</v>
      </c>
      <c r="Q2" s="164"/>
      <c r="R2" s="25"/>
      <c r="S2" s="164"/>
      <c r="T2" s="99"/>
      <c r="U2" s="99"/>
      <c r="V2" s="99"/>
      <c r="W2" s="164"/>
      <c r="X2" s="33" t="s">
        <v>19</v>
      </c>
      <c r="Y2" s="34"/>
      <c r="Z2" s="33"/>
      <c r="AA2" s="97"/>
      <c r="AB2" s="97"/>
      <c r="AC2" s="97"/>
      <c r="AD2" s="34"/>
      <c r="AE2" s="34"/>
      <c r="AF2" s="33"/>
      <c r="AG2" s="34"/>
      <c r="AH2" s="287"/>
      <c r="AI2" s="287"/>
      <c r="AJ2" s="287"/>
      <c r="AK2" s="372"/>
      <c r="AL2" s="372"/>
      <c r="AM2" s="372"/>
      <c r="AN2" s="372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/>
      <c r="BD2" s="372"/>
      <c r="BE2" s="372"/>
    </row>
    <row r="3" spans="1:57" ht="20.100000000000001" customHeight="1">
      <c r="A3" s="35" t="s">
        <v>0</v>
      </c>
      <c r="B3" s="437" t="s">
        <v>219</v>
      </c>
      <c r="C3" s="438"/>
      <c r="D3" s="438"/>
      <c r="E3" s="438"/>
      <c r="F3" s="167"/>
      <c r="G3" s="168"/>
      <c r="H3" s="168"/>
      <c r="I3" s="437" t="s">
        <v>220</v>
      </c>
      <c r="J3" s="438"/>
      <c r="K3" s="438"/>
      <c r="L3" s="438"/>
      <c r="M3" s="167"/>
      <c r="N3" s="168"/>
      <c r="O3" s="168"/>
      <c r="P3" s="437" t="s">
        <v>221</v>
      </c>
      <c r="Q3" s="438"/>
      <c r="R3" s="438"/>
      <c r="S3" s="438"/>
      <c r="T3" s="165"/>
      <c r="U3" s="166"/>
      <c r="V3" s="166"/>
      <c r="W3" s="417" t="s">
        <v>222</v>
      </c>
      <c r="X3" s="418"/>
      <c r="Y3" s="418"/>
      <c r="Z3" s="418"/>
      <c r="AA3" s="165"/>
      <c r="AB3" s="166"/>
      <c r="AC3" s="166"/>
      <c r="AD3" s="417" t="s">
        <v>223</v>
      </c>
      <c r="AE3" s="418"/>
      <c r="AF3" s="418"/>
      <c r="AG3" s="418"/>
      <c r="AH3" s="250"/>
      <c r="AI3" s="250"/>
      <c r="AJ3" s="250"/>
      <c r="AK3" s="417" t="s">
        <v>308</v>
      </c>
      <c r="AL3" s="418"/>
      <c r="AM3" s="418"/>
      <c r="AN3" s="418"/>
      <c r="AO3" s="250"/>
      <c r="AP3" s="250"/>
      <c r="AQ3" s="250"/>
    </row>
    <row r="4" spans="1:57" ht="20.100000000000001" customHeight="1">
      <c r="A4" s="35" t="s">
        <v>3</v>
      </c>
      <c r="B4" s="4" t="s">
        <v>4</v>
      </c>
      <c r="C4" s="35" t="s">
        <v>5</v>
      </c>
      <c r="D4" s="5" t="s">
        <v>6</v>
      </c>
      <c r="E4" s="4" t="s">
        <v>7</v>
      </c>
      <c r="F4" s="98" t="s">
        <v>34</v>
      </c>
      <c r="G4" s="98" t="s">
        <v>35</v>
      </c>
      <c r="H4" s="125" t="s">
        <v>36</v>
      </c>
      <c r="I4" s="4" t="s">
        <v>4</v>
      </c>
      <c r="J4" s="35" t="s">
        <v>5</v>
      </c>
      <c r="K4" s="5" t="s">
        <v>6</v>
      </c>
      <c r="L4" s="4" t="s">
        <v>7</v>
      </c>
      <c r="M4" s="98" t="s">
        <v>34</v>
      </c>
      <c r="N4" s="98" t="s">
        <v>35</v>
      </c>
      <c r="O4" s="125" t="s">
        <v>36</v>
      </c>
      <c r="P4" s="4" t="s">
        <v>4</v>
      </c>
      <c r="Q4" s="35" t="s">
        <v>5</v>
      </c>
      <c r="R4" s="5" t="s">
        <v>6</v>
      </c>
      <c r="S4" s="4" t="s">
        <v>7</v>
      </c>
      <c r="T4" s="98" t="s">
        <v>34</v>
      </c>
      <c r="U4" s="98" t="s">
        <v>35</v>
      </c>
      <c r="V4" s="125" t="s">
        <v>36</v>
      </c>
      <c r="W4" s="4" t="s">
        <v>4</v>
      </c>
      <c r="X4" s="35" t="s">
        <v>5</v>
      </c>
      <c r="Y4" s="5" t="s">
        <v>6</v>
      </c>
      <c r="Z4" s="4" t="s">
        <v>7</v>
      </c>
      <c r="AA4" s="98" t="s">
        <v>34</v>
      </c>
      <c r="AB4" s="98" t="s">
        <v>35</v>
      </c>
      <c r="AC4" s="125" t="s">
        <v>36</v>
      </c>
      <c r="AD4" s="4" t="s">
        <v>4</v>
      </c>
      <c r="AE4" s="35" t="s">
        <v>5</v>
      </c>
      <c r="AF4" s="5" t="s">
        <v>6</v>
      </c>
      <c r="AG4" s="4" t="s">
        <v>7</v>
      </c>
      <c r="AH4" s="281" t="s">
        <v>34</v>
      </c>
      <c r="AI4" s="281" t="s">
        <v>35</v>
      </c>
      <c r="AJ4" s="282" t="s">
        <v>36</v>
      </c>
      <c r="AK4" s="4" t="s">
        <v>4</v>
      </c>
      <c r="AL4" s="307" t="s">
        <v>5</v>
      </c>
      <c r="AM4" s="5" t="s">
        <v>6</v>
      </c>
      <c r="AN4" s="4" t="s">
        <v>7</v>
      </c>
      <c r="AO4" s="281" t="s">
        <v>34</v>
      </c>
      <c r="AP4" s="281" t="s">
        <v>35</v>
      </c>
      <c r="AQ4" s="282" t="s">
        <v>36</v>
      </c>
    </row>
    <row r="5" spans="1:57" ht="20.100000000000001" customHeight="1">
      <c r="A5" s="433" t="s">
        <v>1</v>
      </c>
      <c r="B5" s="419" t="s">
        <v>59</v>
      </c>
      <c r="C5" s="27" t="s">
        <v>58</v>
      </c>
      <c r="D5" s="243">
        <v>71</v>
      </c>
      <c r="E5" s="243">
        <v>50</v>
      </c>
      <c r="F5" s="130">
        <v>4.5</v>
      </c>
      <c r="G5" s="103"/>
      <c r="H5" s="103"/>
      <c r="I5" s="419" t="s">
        <v>23</v>
      </c>
      <c r="J5" s="27" t="s">
        <v>21</v>
      </c>
      <c r="K5" s="243">
        <v>52</v>
      </c>
      <c r="L5" s="243">
        <v>35</v>
      </c>
      <c r="M5" s="130">
        <v>4.5</v>
      </c>
      <c r="N5" s="103"/>
      <c r="O5" s="103"/>
      <c r="P5" s="423" t="s">
        <v>224</v>
      </c>
      <c r="Q5" s="214" t="s">
        <v>21</v>
      </c>
      <c r="R5" s="29">
        <v>71</v>
      </c>
      <c r="S5" s="46">
        <v>50</v>
      </c>
      <c r="T5" s="267">
        <v>4.5</v>
      </c>
      <c r="U5" s="252"/>
      <c r="V5" s="252"/>
      <c r="W5" s="447" t="s">
        <v>23</v>
      </c>
      <c r="X5" s="27" t="s">
        <v>21</v>
      </c>
      <c r="Y5" s="243">
        <v>52</v>
      </c>
      <c r="Z5" s="243">
        <v>35</v>
      </c>
      <c r="AA5" s="216">
        <v>4.5</v>
      </c>
      <c r="AB5" s="103"/>
      <c r="AC5" s="103"/>
      <c r="AD5" s="419" t="s">
        <v>59</v>
      </c>
      <c r="AE5" s="27" t="s">
        <v>58</v>
      </c>
      <c r="AF5" s="243">
        <v>71</v>
      </c>
      <c r="AG5" s="243">
        <v>50</v>
      </c>
      <c r="AH5" s="267">
        <v>4.5</v>
      </c>
      <c r="AI5" s="252"/>
      <c r="AJ5" s="252"/>
      <c r="AK5" s="419" t="s">
        <v>59</v>
      </c>
      <c r="AL5" s="27" t="s">
        <v>58</v>
      </c>
      <c r="AM5" s="243">
        <v>71</v>
      </c>
      <c r="AN5" s="243">
        <v>50</v>
      </c>
      <c r="AO5" s="267">
        <v>4.5</v>
      </c>
      <c r="AP5" s="252"/>
      <c r="AQ5" s="252"/>
    </row>
    <row r="6" spans="1:57" ht="20.100000000000001" customHeight="1">
      <c r="A6" s="433"/>
      <c r="B6" s="420"/>
      <c r="C6" s="37"/>
      <c r="D6" s="243"/>
      <c r="E6" s="243"/>
      <c r="F6" s="102"/>
      <c r="G6" s="102"/>
      <c r="H6" s="103"/>
      <c r="I6" s="420"/>
      <c r="J6" s="37" t="s">
        <v>24</v>
      </c>
      <c r="K6" s="243">
        <v>22</v>
      </c>
      <c r="L6" s="243">
        <v>15</v>
      </c>
      <c r="M6" s="102"/>
      <c r="N6" s="102"/>
      <c r="O6" s="103"/>
      <c r="P6" s="424"/>
      <c r="Q6" s="39" t="s">
        <v>179</v>
      </c>
      <c r="R6" s="278">
        <f>S6/704*1000</f>
        <v>63.920454545454547</v>
      </c>
      <c r="S6" s="46">
        <v>45</v>
      </c>
      <c r="T6" s="251"/>
      <c r="U6" s="254">
        <f>R6/35</f>
        <v>1.8262987012987013</v>
      </c>
      <c r="V6" s="252"/>
      <c r="W6" s="448"/>
      <c r="X6" s="37" t="s">
        <v>24</v>
      </c>
      <c r="Y6" s="243">
        <v>22</v>
      </c>
      <c r="Z6" s="243">
        <v>15</v>
      </c>
      <c r="AA6" s="204"/>
      <c r="AB6" s="204"/>
      <c r="AC6" s="103"/>
      <c r="AD6" s="420"/>
      <c r="AE6" s="37"/>
      <c r="AF6" s="243"/>
      <c r="AG6" s="243"/>
      <c r="AH6" s="251"/>
      <c r="AI6" s="251"/>
      <c r="AJ6" s="252"/>
      <c r="AK6" s="420"/>
      <c r="AL6" s="37"/>
      <c r="AM6" s="243"/>
      <c r="AN6" s="243"/>
      <c r="AO6" s="251"/>
      <c r="AP6" s="251"/>
      <c r="AQ6" s="252"/>
    </row>
    <row r="7" spans="1:57" ht="20.100000000000001" customHeight="1">
      <c r="A7" s="433"/>
      <c r="B7" s="421"/>
      <c r="C7" s="24"/>
      <c r="D7" s="243"/>
      <c r="E7" s="243"/>
      <c r="F7" s="102"/>
      <c r="G7" s="104"/>
      <c r="H7" s="103"/>
      <c r="I7" s="421"/>
      <c r="J7" s="37"/>
      <c r="K7" s="243"/>
      <c r="L7" s="243"/>
      <c r="M7" s="102"/>
      <c r="N7" s="104"/>
      <c r="O7" s="103"/>
      <c r="P7" s="424"/>
      <c r="Q7" s="39" t="s">
        <v>248</v>
      </c>
      <c r="R7" s="278">
        <f t="shared" ref="R7:R11" si="0">S7/704*1000</f>
        <v>12.78409090909091</v>
      </c>
      <c r="S7" s="46">
        <v>9</v>
      </c>
      <c r="T7" s="251"/>
      <c r="U7" s="254">
        <f>R7/50</f>
        <v>0.25568181818181818</v>
      </c>
      <c r="V7" s="252"/>
      <c r="W7" s="449"/>
      <c r="X7" s="32"/>
      <c r="Y7" s="40"/>
      <c r="Z7" s="243"/>
      <c r="AA7" s="204"/>
      <c r="AB7" s="104"/>
      <c r="AC7" s="103"/>
      <c r="AD7" s="421"/>
      <c r="AE7" s="24"/>
      <c r="AF7" s="243"/>
      <c r="AG7" s="243"/>
      <c r="AH7" s="251"/>
      <c r="AI7" s="253"/>
      <c r="AJ7" s="252"/>
      <c r="AK7" s="421"/>
      <c r="AL7" s="24"/>
      <c r="AM7" s="243"/>
      <c r="AN7" s="243"/>
      <c r="AO7" s="251"/>
      <c r="AP7" s="253"/>
      <c r="AQ7" s="252"/>
    </row>
    <row r="8" spans="1:57" ht="20.100000000000001" customHeight="1">
      <c r="A8" s="433" t="s">
        <v>8</v>
      </c>
      <c r="B8" s="414" t="str">
        <f>'2月菜單'!E8</f>
        <v>打拋豬肉</v>
      </c>
      <c r="C8" s="249" t="s">
        <v>225</v>
      </c>
      <c r="D8" s="278">
        <f>E8/704*1000</f>
        <v>76.704545454545453</v>
      </c>
      <c r="E8" s="247">
        <v>54</v>
      </c>
      <c r="F8" s="102"/>
      <c r="G8" s="105">
        <f>D8/35</f>
        <v>2.1915584415584415</v>
      </c>
      <c r="H8" s="105"/>
      <c r="I8" s="414" t="str">
        <f>'2月菜單'!E9</f>
        <v>蘑菇醬燒雞</v>
      </c>
      <c r="J8" s="185" t="s">
        <v>185</v>
      </c>
      <c r="K8" s="278">
        <f>L8/704*1000</f>
        <v>80.965909090909093</v>
      </c>
      <c r="L8" s="247">
        <v>57</v>
      </c>
      <c r="M8" s="102"/>
      <c r="N8" s="105">
        <f>K8/40*0.85</f>
        <v>1.7205255681818183</v>
      </c>
      <c r="O8" s="105"/>
      <c r="P8" s="424"/>
      <c r="Q8" s="192" t="s">
        <v>249</v>
      </c>
      <c r="R8" s="278">
        <f t="shared" si="0"/>
        <v>0.85227272727272718</v>
      </c>
      <c r="S8" s="248">
        <v>0.6</v>
      </c>
      <c r="T8" s="251"/>
      <c r="U8" s="254"/>
      <c r="V8" s="265">
        <f t="shared" ref="V8:V11" si="1">R8/100</f>
        <v>8.5227272727272721E-3</v>
      </c>
      <c r="W8" s="415" t="str">
        <f>'2月菜單'!E11</f>
        <v>三杯魚丁</v>
      </c>
      <c r="X8" s="198" t="s">
        <v>235</v>
      </c>
      <c r="Y8" s="278">
        <f>Z8/704*1000</f>
        <v>113.63636363636363</v>
      </c>
      <c r="Z8" s="247">
        <v>80</v>
      </c>
      <c r="AA8" s="102"/>
      <c r="AB8" s="254">
        <f>Y8/35*0.6</f>
        <v>1.9480519480519476</v>
      </c>
      <c r="AC8" s="105"/>
      <c r="AD8" s="450" t="str">
        <f>'2月菜單'!E12</f>
        <v>醬爆雞丁</v>
      </c>
      <c r="AE8" s="185" t="s">
        <v>185</v>
      </c>
      <c r="AF8" s="278">
        <f>AG8/704*1000</f>
        <v>80.965909090909093</v>
      </c>
      <c r="AG8" s="248">
        <v>57</v>
      </c>
      <c r="AH8" s="251"/>
      <c r="AI8" s="258">
        <f>AF8/40*0.85</f>
        <v>1.7205255681818183</v>
      </c>
      <c r="AJ8" s="258"/>
      <c r="AK8" s="422" t="str">
        <f>'2月菜單'!E13</f>
        <v>筍乾豬腳</v>
      </c>
      <c r="AL8" s="367" t="s">
        <v>282</v>
      </c>
      <c r="AM8" s="359">
        <f t="shared" ref="AM8:AM10" si="2">AN8/704*1000</f>
        <v>38.352272727272727</v>
      </c>
      <c r="AN8" s="360">
        <v>27</v>
      </c>
      <c r="AO8" s="251"/>
      <c r="AP8" s="258">
        <f>AM8/35</f>
        <v>1.0957792207792207</v>
      </c>
      <c r="AQ8" s="258"/>
      <c r="AS8" s="371" t="s">
        <v>297</v>
      </c>
      <c r="AT8" s="371"/>
    </row>
    <row r="9" spans="1:57" ht="20.100000000000001" customHeight="1">
      <c r="A9" s="418"/>
      <c r="B9" s="414"/>
      <c r="C9" s="185" t="s">
        <v>176</v>
      </c>
      <c r="D9" s="278">
        <f>E9/704*1000</f>
        <v>25.56818181818182</v>
      </c>
      <c r="E9" s="247">
        <v>18</v>
      </c>
      <c r="F9" s="102"/>
      <c r="G9" s="106"/>
      <c r="H9" s="126">
        <f>D9/100</f>
        <v>0.25568181818181818</v>
      </c>
      <c r="I9" s="414"/>
      <c r="J9" s="185" t="s">
        <v>176</v>
      </c>
      <c r="K9" s="278">
        <f t="shared" ref="K9:K11" si="3">L9/704*1000</f>
        <v>14.204545454545453</v>
      </c>
      <c r="L9" s="247">
        <v>10</v>
      </c>
      <c r="M9" s="171"/>
      <c r="N9" s="105"/>
      <c r="O9" s="265">
        <f>K9/100</f>
        <v>0.14204545454545453</v>
      </c>
      <c r="P9" s="424"/>
      <c r="Q9" s="192" t="s">
        <v>216</v>
      </c>
      <c r="R9" s="278">
        <f t="shared" si="0"/>
        <v>53.977272727272727</v>
      </c>
      <c r="S9" s="248">
        <v>38</v>
      </c>
      <c r="T9" s="254"/>
      <c r="U9" s="254"/>
      <c r="V9" s="265">
        <f t="shared" si="1"/>
        <v>0.53977272727272729</v>
      </c>
      <c r="W9" s="415"/>
      <c r="X9" s="198" t="s">
        <v>215</v>
      </c>
      <c r="Y9" s="278">
        <f>Z9/704*1000</f>
        <v>17.045454545454543</v>
      </c>
      <c r="Z9" s="247">
        <v>12</v>
      </c>
      <c r="AA9" s="131"/>
      <c r="AB9" s="254">
        <f>Y9/55</f>
        <v>0.30991735537190079</v>
      </c>
      <c r="AC9" s="126"/>
      <c r="AD9" s="450"/>
      <c r="AE9" s="220" t="s">
        <v>241</v>
      </c>
      <c r="AF9" s="278">
        <f>AG9/704*1000</f>
        <v>21.30681818181818</v>
      </c>
      <c r="AG9" s="248">
        <v>15</v>
      </c>
      <c r="AH9" s="203"/>
      <c r="AI9" s="258"/>
      <c r="AJ9" s="265">
        <f t="shared" ref="AJ9" si="4">AF9/100</f>
        <v>0.2130681818181818</v>
      </c>
      <c r="AK9" s="422"/>
      <c r="AL9" s="368" t="s">
        <v>283</v>
      </c>
      <c r="AM9" s="359">
        <f t="shared" si="2"/>
        <v>53.977272727272727</v>
      </c>
      <c r="AN9" s="373">
        <v>38</v>
      </c>
      <c r="AO9" s="203"/>
      <c r="AP9" s="258">
        <f>AM9/35*0.6</f>
        <v>0.92532467532467522</v>
      </c>
      <c r="AQ9" s="265"/>
      <c r="AS9" s="371" t="s">
        <v>298</v>
      </c>
      <c r="AT9" s="371"/>
    </row>
    <row r="10" spans="1:57" ht="20.100000000000001" customHeight="1">
      <c r="A10" s="418"/>
      <c r="B10" s="414"/>
      <c r="C10" s="249" t="s">
        <v>226</v>
      </c>
      <c r="D10" s="278">
        <f t="shared" ref="D10" si="5">E10/670*1000</f>
        <v>2.238805970149254</v>
      </c>
      <c r="E10" s="247">
        <v>1.5</v>
      </c>
      <c r="F10" s="102"/>
      <c r="G10" s="106"/>
      <c r="H10" s="126">
        <f>D10/100</f>
        <v>2.2388059701492539E-2</v>
      </c>
      <c r="I10" s="414"/>
      <c r="J10" s="330" t="s">
        <v>189</v>
      </c>
      <c r="K10" s="278">
        <f t="shared" si="3"/>
        <v>12.78409090909091</v>
      </c>
      <c r="L10" s="247">
        <v>9</v>
      </c>
      <c r="M10" s="102"/>
      <c r="N10" s="105"/>
      <c r="O10" s="265">
        <f t="shared" ref="O10:O11" si="6">K10/100</f>
        <v>0.12784090909090909</v>
      </c>
      <c r="P10" s="424"/>
      <c r="Q10" s="185" t="s">
        <v>183</v>
      </c>
      <c r="R10" s="278">
        <f t="shared" si="0"/>
        <v>14.204545454545453</v>
      </c>
      <c r="S10" s="248">
        <v>10</v>
      </c>
      <c r="T10" s="251"/>
      <c r="U10" s="254"/>
      <c r="V10" s="265">
        <f t="shared" si="1"/>
        <v>0.14204545454545453</v>
      </c>
      <c r="W10" s="415"/>
      <c r="X10" s="198" t="s">
        <v>226</v>
      </c>
      <c r="Y10" s="278" t="s">
        <v>115</v>
      </c>
      <c r="Z10" s="247">
        <v>1.2</v>
      </c>
      <c r="AA10" s="102"/>
      <c r="AB10" s="105"/>
      <c r="AC10" s="126"/>
      <c r="AD10" s="450"/>
      <c r="AE10" s="249" t="s">
        <v>190</v>
      </c>
      <c r="AF10" s="278">
        <f t="shared" ref="AF10" si="7">AG10/701*1000</f>
        <v>1.4265335235378032</v>
      </c>
      <c r="AG10" s="248">
        <v>1</v>
      </c>
      <c r="AH10" s="251"/>
      <c r="AI10" s="258">
        <f>AF10/30</f>
        <v>4.7551117451260103E-2</v>
      </c>
      <c r="AJ10" s="279"/>
      <c r="AK10" s="422"/>
      <c r="AL10" s="367" t="s">
        <v>284</v>
      </c>
      <c r="AM10" s="359">
        <f t="shared" si="2"/>
        <v>17.045454545454543</v>
      </c>
      <c r="AN10" s="357">
        <v>12</v>
      </c>
      <c r="AO10" s="251"/>
      <c r="AP10" s="258"/>
      <c r="AQ10" s="279"/>
      <c r="AS10" s="371" t="s">
        <v>299</v>
      </c>
      <c r="AT10" s="371"/>
    </row>
    <row r="11" spans="1:57" ht="20.100000000000001" customHeight="1">
      <c r="A11" s="418"/>
      <c r="B11" s="414"/>
      <c r="C11" s="249" t="s">
        <v>227</v>
      </c>
      <c r="D11" s="155" t="s">
        <v>253</v>
      </c>
      <c r="E11" s="237">
        <v>0.1</v>
      </c>
      <c r="F11" s="102"/>
      <c r="G11" s="105"/>
      <c r="H11" s="126"/>
      <c r="I11" s="414"/>
      <c r="J11" s="330" t="s">
        <v>177</v>
      </c>
      <c r="K11" s="278">
        <f t="shared" si="3"/>
        <v>9.9431818181818183</v>
      </c>
      <c r="L11" s="247">
        <v>7</v>
      </c>
      <c r="M11" s="121"/>
      <c r="N11" s="121"/>
      <c r="O11" s="265">
        <f t="shared" si="6"/>
        <v>9.9431818181818177E-2</v>
      </c>
      <c r="P11" s="424"/>
      <c r="Q11" s="185" t="s">
        <v>177</v>
      </c>
      <c r="R11" s="278">
        <f t="shared" si="0"/>
        <v>9.9431818181818183</v>
      </c>
      <c r="S11" s="248">
        <v>7</v>
      </c>
      <c r="T11" s="251"/>
      <c r="U11" s="254"/>
      <c r="V11" s="265">
        <f t="shared" si="1"/>
        <v>9.9431818181818177E-2</v>
      </c>
      <c r="W11" s="415"/>
      <c r="X11" s="198" t="s">
        <v>186</v>
      </c>
      <c r="Y11" s="247" t="s">
        <v>115</v>
      </c>
      <c r="Z11" s="247">
        <v>0.5</v>
      </c>
      <c r="AA11" s="121"/>
      <c r="AB11" s="121"/>
      <c r="AC11" s="121"/>
      <c r="AD11" s="450"/>
      <c r="AE11" s="249" t="s">
        <v>242</v>
      </c>
      <c r="AF11" s="229" t="s">
        <v>259</v>
      </c>
      <c r="AG11" s="248" t="s">
        <v>271</v>
      </c>
      <c r="AH11" s="251"/>
      <c r="AI11" s="258"/>
      <c r="AJ11" s="279"/>
      <c r="AK11" s="422"/>
      <c r="AL11" s="367" t="s">
        <v>285</v>
      </c>
      <c r="AM11" s="361"/>
      <c r="AN11" s="357">
        <v>0.5</v>
      </c>
      <c r="AO11" s="251"/>
      <c r="AP11" s="258"/>
      <c r="AQ11" s="279"/>
      <c r="AS11" s="371" t="s">
        <v>300</v>
      </c>
      <c r="AT11" s="371"/>
    </row>
    <row r="12" spans="1:57" ht="20.100000000000001" customHeight="1">
      <c r="A12" s="418"/>
      <c r="B12" s="414"/>
      <c r="C12" s="244" t="s">
        <v>228</v>
      </c>
      <c r="D12" s="247" t="s">
        <v>253</v>
      </c>
      <c r="E12" s="237" t="s">
        <v>252</v>
      </c>
      <c r="F12" s="102"/>
      <c r="G12" s="106"/>
      <c r="H12" s="105"/>
      <c r="I12" s="414"/>
      <c r="J12" s="185" t="s">
        <v>231</v>
      </c>
      <c r="K12" s="247"/>
      <c r="L12" s="41" t="s">
        <v>271</v>
      </c>
      <c r="M12" s="102"/>
      <c r="N12" s="105"/>
      <c r="O12" s="126"/>
      <c r="P12" s="424"/>
      <c r="Q12" s="244" t="s">
        <v>250</v>
      </c>
      <c r="R12" s="278" t="s">
        <v>76</v>
      </c>
      <c r="S12" s="238">
        <v>0.6</v>
      </c>
      <c r="T12" s="251"/>
      <c r="U12" s="255"/>
      <c r="V12" s="265"/>
      <c r="W12" s="414"/>
      <c r="X12" s="335" t="s">
        <v>236</v>
      </c>
      <c r="Y12" s="199"/>
      <c r="Z12" s="349"/>
      <c r="AA12" s="102"/>
      <c r="AB12" s="106"/>
      <c r="AC12" s="105"/>
      <c r="AD12" s="450"/>
      <c r="AE12" s="220"/>
      <c r="AF12" s="229"/>
      <c r="AG12" s="248"/>
      <c r="AH12" s="284"/>
      <c r="AI12" s="284"/>
      <c r="AJ12" s="284"/>
      <c r="AK12" s="422"/>
      <c r="AL12" s="368"/>
      <c r="AM12" s="361"/>
      <c r="AN12" s="360"/>
      <c r="AO12" s="284"/>
      <c r="AP12" s="284"/>
      <c r="AQ12" s="284"/>
      <c r="AS12" s="371" t="s">
        <v>301</v>
      </c>
      <c r="AT12" s="371"/>
    </row>
    <row r="13" spans="1:57" ht="20.100000000000001" customHeight="1">
      <c r="A13" s="418"/>
      <c r="B13" s="414"/>
      <c r="C13" s="244"/>
      <c r="D13" s="247"/>
      <c r="E13" s="237"/>
      <c r="F13" s="102"/>
      <c r="G13" s="102"/>
      <c r="H13" s="105"/>
      <c r="I13" s="414"/>
      <c r="J13" s="331"/>
      <c r="K13" s="199"/>
      <c r="L13" s="346"/>
      <c r="M13" s="102"/>
      <c r="N13" s="106"/>
      <c r="O13" s="105"/>
      <c r="P13" s="424"/>
      <c r="Q13" s="249"/>
      <c r="R13" s="278"/>
      <c r="S13" s="238"/>
      <c r="T13" s="251"/>
      <c r="U13" s="251"/>
      <c r="V13" s="254"/>
      <c r="W13" s="414"/>
      <c r="X13" s="336" t="s">
        <v>228</v>
      </c>
      <c r="Y13" s="308"/>
      <c r="Z13" s="308"/>
      <c r="AA13" s="102"/>
      <c r="AB13" s="102"/>
      <c r="AC13" s="105"/>
      <c r="AD13" s="450"/>
      <c r="AE13" s="350"/>
      <c r="AF13" s="351"/>
      <c r="AG13" s="351"/>
      <c r="AH13" s="284"/>
      <c r="AI13" s="284"/>
      <c r="AJ13" s="284"/>
      <c r="AK13" s="422"/>
      <c r="AL13" s="369"/>
      <c r="AM13" s="362"/>
      <c r="AN13" s="362"/>
      <c r="AO13" s="284"/>
      <c r="AP13" s="284"/>
      <c r="AQ13" s="284"/>
      <c r="AS13" s="371" t="s">
        <v>302</v>
      </c>
      <c r="AT13" s="371"/>
    </row>
    <row r="14" spans="1:57" ht="20.100000000000001" customHeight="1">
      <c r="A14" s="418"/>
      <c r="B14" s="414"/>
      <c r="C14" s="244"/>
      <c r="D14" s="21"/>
      <c r="E14" s="237"/>
      <c r="F14" s="102"/>
      <c r="G14" s="107"/>
      <c r="H14" s="105"/>
      <c r="I14" s="414"/>
      <c r="J14" s="332"/>
      <c r="K14" s="308"/>
      <c r="L14" s="308"/>
      <c r="M14" s="102"/>
      <c r="N14" s="102"/>
      <c r="O14" s="105"/>
      <c r="P14" s="424"/>
      <c r="Q14" s="333"/>
      <c r="R14" s="278"/>
      <c r="S14" s="238"/>
      <c r="T14" s="251"/>
      <c r="U14" s="256"/>
      <c r="V14" s="254"/>
      <c r="W14" s="414"/>
      <c r="X14" s="337" t="s">
        <v>237</v>
      </c>
      <c r="Y14" s="308"/>
      <c r="Z14" s="308"/>
      <c r="AA14" s="102"/>
      <c r="AB14" s="107"/>
      <c r="AC14" s="105"/>
      <c r="AD14" s="450"/>
      <c r="AE14" s="350"/>
      <c r="AF14" s="351"/>
      <c r="AG14" s="351"/>
      <c r="AH14" s="284"/>
      <c r="AI14" s="284"/>
      <c r="AJ14" s="284"/>
      <c r="AK14" s="422"/>
      <c r="AL14" s="369"/>
      <c r="AM14" s="362"/>
      <c r="AN14" s="362"/>
      <c r="AO14" s="284"/>
      <c r="AP14" s="284"/>
      <c r="AQ14" s="284"/>
      <c r="AS14" s="371" t="s">
        <v>303</v>
      </c>
      <c r="AT14" s="371"/>
    </row>
    <row r="15" spans="1:57" ht="20.100000000000001" customHeight="1">
      <c r="A15" s="418"/>
      <c r="B15" s="414"/>
      <c r="C15" s="244"/>
      <c r="D15" s="21"/>
      <c r="E15" s="245"/>
      <c r="F15" s="102"/>
      <c r="G15" s="105"/>
      <c r="H15" s="108"/>
      <c r="I15" s="414"/>
      <c r="J15" s="42"/>
      <c r="K15" s="242"/>
      <c r="L15" s="245"/>
      <c r="M15" s="102"/>
      <c r="N15" s="105"/>
      <c r="O15" s="108"/>
      <c r="P15" s="425"/>
      <c r="Q15" s="308"/>
      <c r="R15" s="18"/>
      <c r="S15" s="245"/>
      <c r="T15" s="251"/>
      <c r="U15" s="254"/>
      <c r="V15" s="108"/>
      <c r="W15" s="414"/>
      <c r="X15" s="18"/>
      <c r="Y15" s="308"/>
      <c r="Z15" s="308"/>
      <c r="AA15" s="102"/>
      <c r="AB15" s="105"/>
      <c r="AC15" s="108"/>
      <c r="AD15" s="450"/>
      <c r="AE15" s="308"/>
      <c r="AF15" s="17"/>
      <c r="AG15" s="242"/>
      <c r="AH15" s="251"/>
      <c r="AI15" s="258"/>
      <c r="AJ15" s="258"/>
      <c r="AK15" s="422"/>
      <c r="AL15" s="370"/>
      <c r="AM15" s="363"/>
      <c r="AN15" s="47"/>
      <c r="AO15" s="251"/>
      <c r="AP15" s="258"/>
      <c r="AQ15" s="258"/>
      <c r="AS15" s="371" t="s">
        <v>304</v>
      </c>
      <c r="AT15" s="371"/>
    </row>
    <row r="16" spans="1:57" ht="20.100000000000001" customHeight="1">
      <c r="A16" s="433" t="s">
        <v>9</v>
      </c>
      <c r="B16" s="429" t="str">
        <f>'2月菜單'!F8</f>
        <v>南瓜豆腐</v>
      </c>
      <c r="C16" s="376" t="s">
        <v>311</v>
      </c>
      <c r="D16" s="377">
        <f>E16/704*1000</f>
        <v>35.51136363636364</v>
      </c>
      <c r="E16" s="378">
        <v>25</v>
      </c>
      <c r="F16" s="268">
        <f>D16/85</f>
        <v>0.41778074866310166</v>
      </c>
      <c r="G16" s="105"/>
      <c r="H16" s="265"/>
      <c r="I16" s="414" t="str">
        <f>'2月菜單'!F9</f>
        <v>玉米蒸蛋</v>
      </c>
      <c r="J16" s="185" t="s">
        <v>191</v>
      </c>
      <c r="K16" s="278">
        <f t="shared" ref="K16:K17" si="8">L16/704*1000</f>
        <v>58.23863636363636</v>
      </c>
      <c r="L16" s="278">
        <v>41</v>
      </c>
      <c r="M16" s="105"/>
      <c r="N16" s="105">
        <f>K16/55</f>
        <v>1.0588842975206612</v>
      </c>
      <c r="O16" s="126"/>
      <c r="P16" s="414" t="str">
        <f>'2月菜單'!F10</f>
        <v>小兔包*1</v>
      </c>
      <c r="Q16" s="195" t="s">
        <v>251</v>
      </c>
      <c r="R16" s="278">
        <v>30</v>
      </c>
      <c r="S16" s="278" t="s">
        <v>196</v>
      </c>
      <c r="T16" s="109"/>
      <c r="U16" s="254"/>
      <c r="V16" s="265">
        <f t="shared" ref="V16" si="9">R16/100</f>
        <v>0.3</v>
      </c>
      <c r="W16" s="414" t="str">
        <f>'2月菜單'!F11</f>
        <v>杏菇黃瓜</v>
      </c>
      <c r="X16" s="185" t="s">
        <v>209</v>
      </c>
      <c r="Y16" s="278">
        <f>Z16/704*1000</f>
        <v>56.818181818181813</v>
      </c>
      <c r="Z16" s="278">
        <v>40</v>
      </c>
      <c r="AA16" s="109"/>
      <c r="AB16" s="105"/>
      <c r="AC16" s="265">
        <f t="shared" ref="AC16:AC19" si="10">Y16/100</f>
        <v>0.56818181818181812</v>
      </c>
      <c r="AD16" s="423" t="str">
        <f>'2月菜單'!F12</f>
        <v>肉絲炒高麗菜</v>
      </c>
      <c r="AE16" s="249" t="s">
        <v>179</v>
      </c>
      <c r="AF16" s="278">
        <f>AG16/704*1000</f>
        <v>12.78409090909091</v>
      </c>
      <c r="AG16" s="247">
        <v>9</v>
      </c>
      <c r="AH16" s="268"/>
      <c r="AI16" s="258">
        <f>AF16/35</f>
        <v>0.36525974025974028</v>
      </c>
      <c r="AJ16" s="279"/>
      <c r="AK16" s="423" t="str">
        <f>'2月菜單'!F13</f>
        <v>蛋酥白菜</v>
      </c>
      <c r="AL16" s="249" t="s">
        <v>191</v>
      </c>
      <c r="AM16" s="278">
        <f t="shared" ref="AM16:AM18" si="11">AN16/704*1000</f>
        <v>5.6818181818181817</v>
      </c>
      <c r="AN16" s="247">
        <v>4</v>
      </c>
      <c r="AO16" s="268"/>
      <c r="AP16" s="258">
        <f>AM16/55</f>
        <v>0.10330578512396695</v>
      </c>
      <c r="AQ16" s="279"/>
      <c r="AS16" s="371" t="s">
        <v>305</v>
      </c>
      <c r="AT16" s="371"/>
    </row>
    <row r="17" spans="1:46" ht="20.100000000000001" customHeight="1">
      <c r="A17" s="418"/>
      <c r="B17" s="429"/>
      <c r="C17" s="376" t="s">
        <v>313</v>
      </c>
      <c r="D17" s="377">
        <f>E17/704*1000</f>
        <v>49.715909090909086</v>
      </c>
      <c r="E17" s="378">
        <v>35</v>
      </c>
      <c r="F17" s="171"/>
      <c r="G17" s="254">
        <f>D17/55</f>
        <v>0.90392561983471065</v>
      </c>
      <c r="H17" s="265">
        <f t="shared" ref="H17:H18" si="12">D17/100</f>
        <v>0.49715909090909088</v>
      </c>
      <c r="I17" s="414"/>
      <c r="J17" s="185" t="s">
        <v>232</v>
      </c>
      <c r="K17" s="278">
        <f t="shared" si="8"/>
        <v>14.204545454545453</v>
      </c>
      <c r="L17" s="278">
        <v>10</v>
      </c>
      <c r="M17" s="137">
        <v>0.1</v>
      </c>
      <c r="N17" s="105"/>
      <c r="O17" s="265">
        <f t="shared" ref="O17:O18" si="13">K17/100</f>
        <v>0.14204545454545453</v>
      </c>
      <c r="P17" s="414"/>
      <c r="Q17" s="195"/>
      <c r="R17" s="278"/>
      <c r="S17" s="278"/>
      <c r="T17" s="109"/>
      <c r="U17" s="254"/>
      <c r="V17" s="265"/>
      <c r="W17" s="414"/>
      <c r="X17" s="185" t="s">
        <v>257</v>
      </c>
      <c r="Y17" s="278">
        <f t="shared" ref="Y17:Y19" si="14">Z17/704*1000</f>
        <v>12.78409090909091</v>
      </c>
      <c r="Z17" s="278">
        <v>9</v>
      </c>
      <c r="AA17" s="109"/>
      <c r="AB17" s="254"/>
      <c r="AC17" s="265">
        <f t="shared" si="10"/>
        <v>0.12784090909090909</v>
      </c>
      <c r="AD17" s="424"/>
      <c r="AE17" s="249" t="s">
        <v>216</v>
      </c>
      <c r="AF17" s="278">
        <f t="shared" ref="AF17:AF18" si="15">AG17/704*1000</f>
        <v>56.818181818181813</v>
      </c>
      <c r="AG17" s="247">
        <v>40</v>
      </c>
      <c r="AH17" s="258"/>
      <c r="AI17" s="258"/>
      <c r="AJ17" s="279">
        <f t="shared" ref="AJ17:AJ18" si="16">AF17/100</f>
        <v>0.56818181818181812</v>
      </c>
      <c r="AK17" s="424"/>
      <c r="AL17" s="249" t="s">
        <v>230</v>
      </c>
      <c r="AM17" s="278">
        <f t="shared" si="11"/>
        <v>58.23863636363636</v>
      </c>
      <c r="AN17" s="374">
        <v>41</v>
      </c>
      <c r="AO17" s="258"/>
      <c r="AP17" s="258"/>
      <c r="AQ17" s="279">
        <f t="shared" ref="AQ17:AQ18" si="17">AM17/100</f>
        <v>0.58238636363636365</v>
      </c>
      <c r="AS17" s="371" t="s">
        <v>306</v>
      </c>
      <c r="AT17" s="371"/>
    </row>
    <row r="18" spans="1:46" ht="20.100000000000001" customHeight="1">
      <c r="A18" s="418"/>
      <c r="B18" s="429"/>
      <c r="C18" s="376" t="s">
        <v>312</v>
      </c>
      <c r="D18" s="377"/>
      <c r="E18" s="378">
        <v>0.6</v>
      </c>
      <c r="F18" s="109"/>
      <c r="G18" s="105"/>
      <c r="H18" s="265">
        <f t="shared" si="12"/>
        <v>0</v>
      </c>
      <c r="I18" s="414"/>
      <c r="J18" s="185"/>
      <c r="K18" s="278"/>
      <c r="L18" s="278"/>
      <c r="M18" s="109"/>
      <c r="N18" s="109"/>
      <c r="O18" s="265">
        <f t="shared" si="13"/>
        <v>0</v>
      </c>
      <c r="P18" s="414"/>
      <c r="Q18" s="44"/>
      <c r="R18" s="278"/>
      <c r="S18" s="278"/>
      <c r="T18" s="109"/>
      <c r="U18" s="109"/>
      <c r="V18" s="265"/>
      <c r="W18" s="414"/>
      <c r="X18" s="185" t="s">
        <v>177</v>
      </c>
      <c r="Y18" s="278">
        <f t="shared" si="14"/>
        <v>7.1022727272727266</v>
      </c>
      <c r="Z18" s="278">
        <v>5</v>
      </c>
      <c r="AA18" s="109"/>
      <c r="AB18" s="109"/>
      <c r="AC18" s="265">
        <f t="shared" si="10"/>
        <v>7.1022727272727265E-2</v>
      </c>
      <c r="AD18" s="424"/>
      <c r="AE18" s="249" t="s">
        <v>177</v>
      </c>
      <c r="AF18" s="278">
        <f t="shared" si="15"/>
        <v>7.1022727272727266</v>
      </c>
      <c r="AG18" s="247">
        <v>5</v>
      </c>
      <c r="AH18" s="251"/>
      <c r="AI18" s="251"/>
      <c r="AJ18" s="279">
        <f t="shared" si="16"/>
        <v>7.1022727272727265E-2</v>
      </c>
      <c r="AK18" s="424"/>
      <c r="AL18" s="249" t="s">
        <v>177</v>
      </c>
      <c r="AM18" s="278">
        <f t="shared" si="11"/>
        <v>7.1022727272727266</v>
      </c>
      <c r="AN18" s="247">
        <v>5</v>
      </c>
      <c r="AO18" s="251"/>
      <c r="AP18" s="251"/>
      <c r="AQ18" s="279">
        <f t="shared" si="17"/>
        <v>7.1022727272727265E-2</v>
      </c>
      <c r="AS18" s="371" t="s">
        <v>307</v>
      </c>
      <c r="AT18" s="371"/>
    </row>
    <row r="19" spans="1:46" ht="20.100000000000001" customHeight="1">
      <c r="A19" s="418"/>
      <c r="B19" s="429"/>
      <c r="C19" s="379"/>
      <c r="D19" s="377"/>
      <c r="E19" s="380"/>
      <c r="F19" s="109"/>
      <c r="G19" s="110"/>
      <c r="H19" s="126"/>
      <c r="I19" s="414"/>
      <c r="J19" s="185"/>
      <c r="K19" s="229"/>
      <c r="L19" s="308"/>
      <c r="M19" s="109"/>
      <c r="N19" s="105"/>
      <c r="O19" s="126"/>
      <c r="P19" s="414"/>
      <c r="Q19" s="44"/>
      <c r="R19" s="278"/>
      <c r="S19" s="334"/>
      <c r="T19" s="109"/>
      <c r="U19" s="110"/>
      <c r="V19" s="265"/>
      <c r="W19" s="414"/>
      <c r="X19" s="185" t="s">
        <v>238</v>
      </c>
      <c r="Y19" s="278">
        <f t="shared" si="14"/>
        <v>4.2613636363636358</v>
      </c>
      <c r="Z19" s="242">
        <v>3</v>
      </c>
      <c r="AA19" s="109"/>
      <c r="AB19" s="110"/>
      <c r="AC19" s="265">
        <f t="shared" si="10"/>
        <v>4.261363636363636E-2</v>
      </c>
      <c r="AD19" s="424"/>
      <c r="AE19" s="244"/>
      <c r="AF19" s="229"/>
      <c r="AG19" s="247"/>
      <c r="AH19" s="251"/>
      <c r="AI19" s="280"/>
      <c r="AJ19" s="279"/>
      <c r="AK19" s="424"/>
      <c r="AL19" s="244" t="s">
        <v>258</v>
      </c>
      <c r="AM19" s="229" t="s">
        <v>259</v>
      </c>
      <c r="AN19" s="247">
        <v>0.3</v>
      </c>
      <c r="AO19" s="251"/>
      <c r="AP19" s="280"/>
      <c r="AQ19" s="279"/>
    </row>
    <row r="20" spans="1:46" ht="20.100000000000001" customHeight="1">
      <c r="A20" s="418"/>
      <c r="B20" s="429"/>
      <c r="C20" s="381"/>
      <c r="D20" s="382"/>
      <c r="E20" s="383"/>
      <c r="F20" s="102"/>
      <c r="G20" s="103"/>
      <c r="H20" s="126"/>
      <c r="I20" s="414"/>
      <c r="J20" s="208"/>
      <c r="K20" s="229"/>
      <c r="L20" s="308"/>
      <c r="M20" s="102"/>
      <c r="N20" s="103"/>
      <c r="O20" s="126"/>
      <c r="P20" s="414"/>
      <c r="Q20" s="242"/>
      <c r="R20" s="278"/>
      <c r="S20" s="245"/>
      <c r="T20" s="251"/>
      <c r="U20" s="252"/>
      <c r="V20" s="265"/>
      <c r="W20" s="414"/>
      <c r="X20" s="244"/>
      <c r="Y20" s="278"/>
      <c r="Z20" s="242"/>
      <c r="AA20" s="102"/>
      <c r="AB20" s="105"/>
      <c r="AC20" s="126"/>
      <c r="AD20" s="424"/>
      <c r="AE20" s="308"/>
      <c r="AF20" s="229"/>
      <c r="AG20" s="242"/>
      <c r="AH20" s="251"/>
      <c r="AI20" s="252"/>
      <c r="AJ20" s="279"/>
      <c r="AK20" s="424"/>
      <c r="AL20" s="308"/>
      <c r="AM20" s="229"/>
      <c r="AN20" s="242"/>
      <c r="AO20" s="251"/>
      <c r="AP20" s="252"/>
      <c r="AQ20" s="279"/>
    </row>
    <row r="21" spans="1:46" ht="20.100000000000001" customHeight="1">
      <c r="A21" s="418"/>
      <c r="B21" s="429"/>
      <c r="C21" s="384"/>
      <c r="D21" s="384"/>
      <c r="E21" s="383"/>
      <c r="F21" s="111"/>
      <c r="G21" s="102"/>
      <c r="H21" s="126"/>
      <c r="I21" s="414"/>
      <c r="J21" s="43"/>
      <c r="K21" s="242"/>
      <c r="L21" s="308"/>
      <c r="M21" s="111"/>
      <c r="N21" s="102"/>
      <c r="O21" s="126"/>
      <c r="P21" s="414"/>
      <c r="Q21" s="242"/>
      <c r="R21" s="242"/>
      <c r="S21" s="245"/>
      <c r="T21" s="257"/>
      <c r="U21" s="251"/>
      <c r="V21" s="265"/>
      <c r="W21" s="414"/>
      <c r="X21" s="244"/>
      <c r="Y21" s="242"/>
      <c r="Z21" s="308"/>
      <c r="AA21" s="111"/>
      <c r="AB21" s="102"/>
      <c r="AC21" s="126"/>
      <c r="AD21" s="425"/>
      <c r="AE21" s="242"/>
      <c r="AF21" s="17"/>
      <c r="AG21" s="242"/>
      <c r="AH21" s="257"/>
      <c r="AI21" s="251"/>
      <c r="AJ21" s="279"/>
      <c r="AK21" s="425"/>
      <c r="AL21" s="242"/>
      <c r="AM21" s="17"/>
      <c r="AN21" s="242"/>
      <c r="AO21" s="257"/>
      <c r="AP21" s="251"/>
      <c r="AQ21" s="279"/>
    </row>
    <row r="22" spans="1:46" ht="20.100000000000001" customHeight="1">
      <c r="A22" s="433" t="s">
        <v>26</v>
      </c>
      <c r="B22" s="427" t="s">
        <v>22</v>
      </c>
      <c r="C22" s="385" t="s">
        <v>229</v>
      </c>
      <c r="D22" s="386">
        <f>E22/704*1000</f>
        <v>78.125</v>
      </c>
      <c r="E22" s="378">
        <v>55</v>
      </c>
      <c r="F22" s="103"/>
      <c r="G22" s="103"/>
      <c r="H22" s="126">
        <f t="shared" ref="H22" si="18">D22/100</f>
        <v>0.78125</v>
      </c>
      <c r="I22" s="414" t="s">
        <v>22</v>
      </c>
      <c r="J22" s="194" t="s">
        <v>233</v>
      </c>
      <c r="K22" s="278">
        <f>L22/704*1000</f>
        <v>78.125</v>
      </c>
      <c r="L22" s="378">
        <v>55</v>
      </c>
      <c r="M22" s="103"/>
      <c r="N22" s="103"/>
      <c r="O22" s="126">
        <f t="shared" ref="O22" si="19">K22/100</f>
        <v>0.78125</v>
      </c>
      <c r="P22" s="428" t="s">
        <v>22</v>
      </c>
      <c r="Q22" s="194"/>
      <c r="R22" s="186">
        <f>S22/701*1000</f>
        <v>64.194008559201137</v>
      </c>
      <c r="S22" s="347">
        <v>45</v>
      </c>
      <c r="T22" s="221"/>
      <c r="U22" s="221"/>
      <c r="V22" s="228">
        <f t="shared" ref="V22:V25" si="20">R22/100</f>
        <v>0.64194008559201132</v>
      </c>
      <c r="W22" s="414" t="s">
        <v>22</v>
      </c>
      <c r="X22" s="194" t="s">
        <v>208</v>
      </c>
      <c r="Y22" s="278">
        <f t="shared" ref="Y22" si="21">Z22/704*1000</f>
        <v>78.125</v>
      </c>
      <c r="Z22" s="378">
        <v>55</v>
      </c>
      <c r="AA22" s="103"/>
      <c r="AB22" s="103"/>
      <c r="AC22" s="126">
        <f t="shared" ref="AC22" si="22">Y22/100</f>
        <v>0.78125</v>
      </c>
      <c r="AD22" s="414" t="s">
        <v>22</v>
      </c>
      <c r="AE22" s="325" t="s">
        <v>166</v>
      </c>
      <c r="AF22" s="278">
        <f t="shared" ref="AF22" si="23">AG22/704*1000</f>
        <v>78.125</v>
      </c>
      <c r="AG22" s="391">
        <v>55</v>
      </c>
      <c r="AH22" s="252"/>
      <c r="AI22" s="252"/>
      <c r="AJ22" s="279">
        <f t="shared" ref="AJ22" si="24">AF22/100</f>
        <v>0.78125</v>
      </c>
      <c r="AK22" s="414" t="s">
        <v>22</v>
      </c>
      <c r="AL22" s="194" t="s">
        <v>245</v>
      </c>
      <c r="AM22" s="278">
        <f>AN22/683*1000</f>
        <v>77.598828696925338</v>
      </c>
      <c r="AN22" s="384">
        <v>53</v>
      </c>
      <c r="AO22" s="252"/>
      <c r="AP22" s="252"/>
      <c r="AQ22" s="279">
        <f t="shared" ref="AQ22" si="25">AM22/100</f>
        <v>0.77598828696925337</v>
      </c>
    </row>
    <row r="23" spans="1:46" ht="20.100000000000001" customHeight="1">
      <c r="A23" s="418"/>
      <c r="B23" s="427"/>
      <c r="C23" s="387"/>
      <c r="D23" s="386"/>
      <c r="E23" s="388"/>
      <c r="F23" s="103"/>
      <c r="G23" s="103"/>
      <c r="H23" s="126"/>
      <c r="I23" s="414"/>
      <c r="J23" s="38" t="s">
        <v>234</v>
      </c>
      <c r="K23" s="308" t="s">
        <v>78</v>
      </c>
      <c r="L23" s="31">
        <v>0.2</v>
      </c>
      <c r="M23" s="103"/>
      <c r="N23" s="103"/>
      <c r="O23" s="126"/>
      <c r="P23" s="428"/>
      <c r="Q23" s="38"/>
      <c r="R23" s="186">
        <f>S23/701*1000</f>
        <v>2.8530670470756063</v>
      </c>
      <c r="S23" s="347">
        <v>2</v>
      </c>
      <c r="T23" s="221"/>
      <c r="U23" s="221"/>
      <c r="V23" s="228">
        <f t="shared" si="20"/>
        <v>2.8530670470756064E-2</v>
      </c>
      <c r="W23" s="414"/>
      <c r="X23" s="38" t="s">
        <v>239</v>
      </c>
      <c r="Y23" s="278" t="s">
        <v>253</v>
      </c>
      <c r="Z23" s="309" t="s">
        <v>255</v>
      </c>
      <c r="AA23" s="103"/>
      <c r="AB23" s="103"/>
      <c r="AC23" s="265"/>
      <c r="AD23" s="414"/>
      <c r="AE23" s="308"/>
      <c r="AF23" s="24"/>
      <c r="AG23" s="20"/>
      <c r="AH23" s="252"/>
      <c r="AI23" s="252"/>
      <c r="AJ23" s="279"/>
      <c r="AK23" s="414"/>
      <c r="AL23" s="38" t="s">
        <v>178</v>
      </c>
      <c r="AM23" s="24" t="s">
        <v>259</v>
      </c>
      <c r="AN23" s="242" t="s">
        <v>260</v>
      </c>
      <c r="AO23" s="252"/>
      <c r="AP23" s="252"/>
      <c r="AQ23" s="279"/>
    </row>
    <row r="24" spans="1:46" ht="20.100000000000001" customHeight="1">
      <c r="A24" s="418"/>
      <c r="B24" s="427"/>
      <c r="C24" s="389"/>
      <c r="D24" s="386"/>
      <c r="E24" s="390"/>
      <c r="F24" s="112"/>
      <c r="G24" s="113"/>
      <c r="H24" s="111"/>
      <c r="I24" s="414"/>
      <c r="J24" s="275"/>
      <c r="K24" s="190"/>
      <c r="L24" s="191"/>
      <c r="M24" s="112"/>
      <c r="N24" s="113"/>
      <c r="O24" s="111"/>
      <c r="P24" s="428"/>
      <c r="Q24" s="244"/>
      <c r="R24" s="186">
        <f>S24/701*1000</f>
        <v>4.2796005706134093</v>
      </c>
      <c r="S24" s="347">
        <v>3</v>
      </c>
      <c r="T24" s="224"/>
      <c r="U24" s="227"/>
      <c r="V24" s="228">
        <f t="shared" si="20"/>
        <v>4.2796005706134094E-2</v>
      </c>
      <c r="W24" s="434"/>
      <c r="X24" s="308"/>
      <c r="Y24" s="278"/>
      <c r="Z24" s="308"/>
      <c r="AA24" s="133"/>
      <c r="AB24" s="113"/>
      <c r="AC24" s="126"/>
      <c r="AD24" s="414"/>
      <c r="AE24" s="308"/>
      <c r="AF24" s="3"/>
      <c r="AG24" s="24"/>
      <c r="AH24" s="258"/>
      <c r="AI24" s="257"/>
      <c r="AJ24" s="257"/>
      <c r="AK24" s="414"/>
      <c r="AL24" s="341" t="s">
        <v>37</v>
      </c>
      <c r="AM24" s="342"/>
      <c r="AN24" s="343">
        <v>0.6</v>
      </c>
      <c r="AO24" s="258"/>
      <c r="AP24" s="257"/>
      <c r="AQ24" s="257"/>
    </row>
    <row r="25" spans="1:46" ht="20.100000000000001" customHeight="1">
      <c r="A25" s="417" t="s">
        <v>10</v>
      </c>
      <c r="B25" s="434" t="str">
        <f>'2月菜單'!H8</f>
        <v>蔬菜味噌湯</v>
      </c>
      <c r="C25" s="249" t="s">
        <v>230</v>
      </c>
      <c r="D25" s="278">
        <f>E25/704*1000</f>
        <v>34.090909090909086</v>
      </c>
      <c r="E25" s="247">
        <v>24</v>
      </c>
      <c r="F25" s="200"/>
      <c r="G25" s="254"/>
      <c r="H25" s="265">
        <f t="shared" ref="H25:H26" si="26">D25/100</f>
        <v>0.34090909090909088</v>
      </c>
      <c r="I25" s="434" t="str">
        <f>'2月菜單'!H9</f>
        <v>蘿蔔龍骨湯</v>
      </c>
      <c r="J25" s="249" t="s">
        <v>197</v>
      </c>
      <c r="K25" s="278">
        <f t="shared" ref="K25:K26" si="27">L25/704*1000</f>
        <v>34.090909090909086</v>
      </c>
      <c r="L25" s="246">
        <v>24</v>
      </c>
      <c r="M25" s="134"/>
      <c r="N25" s="105"/>
      <c r="O25" s="126">
        <f t="shared" ref="O25" si="28">K25/100</f>
        <v>0.34090909090909088</v>
      </c>
      <c r="P25" s="414"/>
      <c r="Q25" s="185"/>
      <c r="R25" s="186"/>
      <c r="S25" s="348"/>
      <c r="T25" s="226"/>
      <c r="U25" s="224"/>
      <c r="V25" s="228">
        <f t="shared" si="20"/>
        <v>0</v>
      </c>
      <c r="W25" s="434" t="str">
        <f>'2月菜單'!H11</f>
        <v>海芽蛋花湯</v>
      </c>
      <c r="X25" s="249" t="s">
        <v>191</v>
      </c>
      <c r="Y25" s="278">
        <f t="shared" ref="Y25" si="29">Z25/704*1000</f>
        <v>14.204545454545453</v>
      </c>
      <c r="Z25" s="278">
        <v>10</v>
      </c>
      <c r="AA25" s="135"/>
      <c r="AB25" s="105">
        <f>Y25/55</f>
        <v>0.25826446280991733</v>
      </c>
      <c r="AC25" s="126"/>
      <c r="AD25" s="414" t="str">
        <f>'2月菜單'!H12</f>
        <v>綠豆銀耳湯</v>
      </c>
      <c r="AE25" s="192" t="s">
        <v>243</v>
      </c>
      <c r="AF25" s="278">
        <f t="shared" ref="AF25" si="30">AG25/704*1000</f>
        <v>21.30681818181818</v>
      </c>
      <c r="AG25" s="247">
        <v>15</v>
      </c>
      <c r="AH25" s="241">
        <f>AF25/25</f>
        <v>0.85227272727272718</v>
      </c>
      <c r="AI25" s="259"/>
      <c r="AJ25" s="279"/>
      <c r="AK25" s="414" t="str">
        <f>'2月菜單'!H13</f>
        <v>田園蔬菜濃湯</v>
      </c>
      <c r="AL25" s="192" t="s">
        <v>191</v>
      </c>
      <c r="AM25" s="278">
        <f t="shared" ref="AM25:AM29" si="31">AN25/704*1000</f>
        <v>8.5227272727272716</v>
      </c>
      <c r="AN25" s="247">
        <v>6</v>
      </c>
      <c r="AO25" s="241"/>
      <c r="AP25" s="258">
        <f>AM25/55</f>
        <v>0.1549586776859504</v>
      </c>
      <c r="AQ25" s="279"/>
    </row>
    <row r="26" spans="1:46" ht="20.100000000000001" customHeight="1">
      <c r="A26" s="417"/>
      <c r="B26" s="434"/>
      <c r="C26" s="249" t="s">
        <v>188</v>
      </c>
      <c r="D26" s="278">
        <f>E26/704*1000</f>
        <v>7.1022727272727266</v>
      </c>
      <c r="E26" s="247">
        <v>5</v>
      </c>
      <c r="F26" s="200"/>
      <c r="G26" s="105"/>
      <c r="H26" s="265">
        <f t="shared" si="26"/>
        <v>7.1022727272727265E-2</v>
      </c>
      <c r="I26" s="434"/>
      <c r="J26" s="249" t="s">
        <v>184</v>
      </c>
      <c r="K26" s="278">
        <f t="shared" si="27"/>
        <v>8.5227272727272716</v>
      </c>
      <c r="L26" s="248">
        <v>6</v>
      </c>
      <c r="M26" s="137"/>
      <c r="N26" s="105"/>
      <c r="O26" s="265"/>
      <c r="P26" s="414"/>
      <c r="Q26" s="185"/>
      <c r="R26" s="186"/>
      <c r="S26" s="348"/>
      <c r="T26" s="223"/>
      <c r="U26" s="224">
        <f>R26/35</f>
        <v>0</v>
      </c>
      <c r="V26" s="228"/>
      <c r="W26" s="434"/>
      <c r="X26" s="244" t="s">
        <v>240</v>
      </c>
      <c r="Y26" s="278">
        <v>9</v>
      </c>
      <c r="Z26" s="278" t="s">
        <v>255</v>
      </c>
      <c r="AA26" s="135"/>
      <c r="AB26" s="105"/>
      <c r="AC26" s="126">
        <v>0.1</v>
      </c>
      <c r="AD26" s="414"/>
      <c r="AE26" s="249" t="s">
        <v>244</v>
      </c>
      <c r="AF26" s="278">
        <f t="shared" ref="AF26" si="32">AG26/701*1000</f>
        <v>1.4265335235378032</v>
      </c>
      <c r="AG26" s="247">
        <v>1</v>
      </c>
      <c r="AH26" s="241"/>
      <c r="AI26" s="258"/>
      <c r="AJ26" s="279">
        <f t="shared" ref="AJ26:AJ28" si="33">AF26/100</f>
        <v>1.4265335235378032E-2</v>
      </c>
      <c r="AK26" s="414"/>
      <c r="AL26" s="249" t="s">
        <v>246</v>
      </c>
      <c r="AM26" s="278">
        <f t="shared" si="31"/>
        <v>19.886363636363637</v>
      </c>
      <c r="AN26" s="374">
        <v>14</v>
      </c>
      <c r="AO26" s="241">
        <f>AM26/85</f>
        <v>0.23395721925133689</v>
      </c>
      <c r="AP26" s="258"/>
      <c r="AQ26" s="279"/>
    </row>
    <row r="27" spans="1:46" ht="20.100000000000001" customHeight="1">
      <c r="A27" s="417"/>
      <c r="B27" s="434"/>
      <c r="C27" s="244" t="s">
        <v>217</v>
      </c>
      <c r="D27" s="278" t="s">
        <v>253</v>
      </c>
      <c r="E27" s="247" t="s">
        <v>254</v>
      </c>
      <c r="F27" s="137"/>
      <c r="G27" s="105"/>
      <c r="H27" s="126"/>
      <c r="I27" s="434"/>
      <c r="J27" s="244"/>
      <c r="K27" s="278"/>
      <c r="L27" s="248"/>
      <c r="M27" s="137"/>
      <c r="N27" s="105"/>
      <c r="O27" s="126"/>
      <c r="P27" s="414"/>
      <c r="Q27" s="185"/>
      <c r="R27" s="186"/>
      <c r="S27" s="225"/>
      <c r="T27" s="222">
        <f>R27/20</f>
        <v>0</v>
      </c>
      <c r="U27" s="224"/>
      <c r="V27" s="228"/>
      <c r="W27" s="434"/>
      <c r="X27" s="185"/>
      <c r="Y27" s="278"/>
      <c r="Z27" s="278"/>
      <c r="AA27" s="135"/>
      <c r="AB27" s="105"/>
      <c r="AC27" s="126"/>
      <c r="AD27" s="414"/>
      <c r="AE27" s="185"/>
      <c r="AF27" s="278"/>
      <c r="AG27" s="247"/>
      <c r="AH27" s="241"/>
      <c r="AI27" s="258"/>
      <c r="AJ27" s="279"/>
      <c r="AK27" s="414"/>
      <c r="AL27" s="185" t="s">
        <v>176</v>
      </c>
      <c r="AM27" s="278">
        <f t="shared" si="31"/>
        <v>8.5227272727272716</v>
      </c>
      <c r="AN27" s="247">
        <v>6</v>
      </c>
      <c r="AO27" s="241"/>
      <c r="AP27" s="258"/>
      <c r="AQ27" s="279">
        <f t="shared" ref="AQ27:AQ29" si="34">AM27/100</f>
        <v>8.5227272727272721E-2</v>
      </c>
    </row>
    <row r="28" spans="1:46" ht="20.100000000000001" customHeight="1">
      <c r="A28" s="417"/>
      <c r="B28" s="434"/>
      <c r="C28" s="38" t="s">
        <v>201</v>
      </c>
      <c r="D28" s="278" t="s">
        <v>253</v>
      </c>
      <c r="E28" s="247" t="s">
        <v>255</v>
      </c>
      <c r="F28" s="135"/>
      <c r="G28" s="115"/>
      <c r="H28" s="126"/>
      <c r="I28" s="434"/>
      <c r="J28" s="202"/>
      <c r="K28" s="278"/>
      <c r="L28" s="248"/>
      <c r="M28" s="135"/>
      <c r="N28" s="105"/>
      <c r="O28" s="126"/>
      <c r="P28" s="414"/>
      <c r="Q28" s="185"/>
      <c r="R28" s="278"/>
      <c r="S28" s="248"/>
      <c r="T28" s="254"/>
      <c r="U28" s="113"/>
      <c r="V28" s="265"/>
      <c r="W28" s="434"/>
      <c r="X28" s="244"/>
      <c r="Y28" s="278"/>
      <c r="Z28" s="278"/>
      <c r="AA28" s="135"/>
      <c r="AB28" s="115"/>
      <c r="AC28" s="126"/>
      <c r="AD28" s="415"/>
      <c r="AE28" s="38"/>
      <c r="AF28" s="155"/>
      <c r="AG28" s="242"/>
      <c r="AH28" s="241"/>
      <c r="AI28" s="283"/>
      <c r="AJ28" s="279">
        <f t="shared" si="33"/>
        <v>0</v>
      </c>
      <c r="AK28" s="415"/>
      <c r="AL28" s="244" t="s">
        <v>207</v>
      </c>
      <c r="AM28" s="278">
        <f t="shared" si="31"/>
        <v>17.045454545454543</v>
      </c>
      <c r="AN28" s="242">
        <v>12</v>
      </c>
      <c r="AO28" s="241"/>
      <c r="AP28" s="283"/>
      <c r="AQ28" s="279">
        <f t="shared" si="34"/>
        <v>0.17045454545454544</v>
      </c>
    </row>
    <row r="29" spans="1:46" ht="20.100000000000001" customHeight="1">
      <c r="A29" s="417"/>
      <c r="B29" s="434"/>
      <c r="C29" s="185"/>
      <c r="D29" s="278"/>
      <c r="E29" s="308"/>
      <c r="F29" s="135"/>
      <c r="G29" s="105"/>
      <c r="H29" s="126"/>
      <c r="I29" s="434"/>
      <c r="J29" s="249"/>
      <c r="K29" s="278"/>
      <c r="L29" s="248"/>
      <c r="M29" s="135"/>
      <c r="N29" s="102"/>
      <c r="O29" s="126"/>
      <c r="P29" s="414"/>
      <c r="Q29" s="338" t="s">
        <v>37</v>
      </c>
      <c r="R29" s="339"/>
      <c r="S29" s="340">
        <v>0.4</v>
      </c>
      <c r="T29" s="254"/>
      <c r="U29" s="257"/>
      <c r="V29" s="265"/>
      <c r="W29" s="434"/>
      <c r="X29" s="341" t="s">
        <v>37</v>
      </c>
      <c r="Y29" s="342"/>
      <c r="Z29" s="343">
        <v>0.6</v>
      </c>
      <c r="AA29" s="135"/>
      <c r="AB29" s="102"/>
      <c r="AC29" s="126"/>
      <c r="AD29" s="414"/>
      <c r="AE29" s="341" t="s">
        <v>37</v>
      </c>
      <c r="AF29" s="342"/>
      <c r="AG29" s="343">
        <v>0.8</v>
      </c>
      <c r="AH29" s="258"/>
      <c r="AI29" s="258"/>
      <c r="AJ29" s="279"/>
      <c r="AK29" s="414"/>
      <c r="AL29" s="244" t="s">
        <v>247</v>
      </c>
      <c r="AM29" s="278">
        <f t="shared" si="31"/>
        <v>7.1022727272727266</v>
      </c>
      <c r="AN29" s="308">
        <v>5</v>
      </c>
      <c r="AO29" s="258"/>
      <c r="AP29" s="258"/>
      <c r="AQ29" s="279">
        <f t="shared" si="34"/>
        <v>7.1022727272727265E-2</v>
      </c>
    </row>
    <row r="30" spans="1:46" ht="20.100000000000001" customHeight="1">
      <c r="A30" s="417" t="s">
        <v>2</v>
      </c>
      <c r="B30" s="426"/>
      <c r="C30" s="338" t="s">
        <v>37</v>
      </c>
      <c r="D30" s="339"/>
      <c r="E30" s="340">
        <v>0.6</v>
      </c>
      <c r="F30" s="135"/>
      <c r="G30" s="105"/>
      <c r="H30" s="116"/>
      <c r="I30" s="36" t="s">
        <v>2</v>
      </c>
      <c r="J30" s="338" t="s">
        <v>37</v>
      </c>
      <c r="K30" s="339"/>
      <c r="L30" s="340">
        <v>0.6</v>
      </c>
      <c r="M30" s="105"/>
      <c r="N30" s="116"/>
      <c r="O30" s="116"/>
      <c r="P30" s="36" t="s">
        <v>28</v>
      </c>
      <c r="Q30" s="160" t="s">
        <v>29</v>
      </c>
      <c r="R30" s="159"/>
      <c r="S30" s="231" t="s">
        <v>127</v>
      </c>
      <c r="T30" s="105"/>
      <c r="U30" s="116"/>
      <c r="V30" s="116"/>
      <c r="W30" s="36" t="s">
        <v>2</v>
      </c>
      <c r="X30" s="170"/>
      <c r="Y30" s="169"/>
      <c r="Z30" s="189"/>
      <c r="AA30" s="105"/>
      <c r="AB30" s="116"/>
      <c r="AC30" s="116"/>
      <c r="AD30" s="36" t="s">
        <v>2</v>
      </c>
      <c r="AE30" s="274"/>
      <c r="AF30" s="274"/>
      <c r="AG30" s="274"/>
      <c r="AH30" s="258"/>
      <c r="AI30" s="260"/>
      <c r="AJ30" s="260"/>
      <c r="AK30" s="306" t="s">
        <v>2</v>
      </c>
      <c r="AL30" s="355" t="str">
        <f>'2月菜單'!I13</f>
        <v>ATP豆漿</v>
      </c>
      <c r="AM30" s="356"/>
      <c r="AN30" s="354" t="s">
        <v>127</v>
      </c>
      <c r="AO30" s="258"/>
      <c r="AP30" s="260"/>
      <c r="AQ30" s="260"/>
    </row>
    <row r="31" spans="1:46" ht="20.100000000000001" customHeight="1">
      <c r="A31" s="417" t="s">
        <v>11</v>
      </c>
      <c r="B31" s="418"/>
      <c r="C31" s="150"/>
      <c r="D31" s="151"/>
      <c r="E31" s="152"/>
      <c r="F31" s="117"/>
      <c r="G31" s="117"/>
      <c r="H31" s="127"/>
      <c r="I31" s="36" t="s">
        <v>11</v>
      </c>
      <c r="J31" s="30"/>
      <c r="K31" s="6"/>
      <c r="L31" s="30"/>
      <c r="M31" s="117"/>
      <c r="N31" s="117"/>
      <c r="O31" s="127"/>
      <c r="P31" s="36" t="s">
        <v>11</v>
      </c>
      <c r="Q31" s="48"/>
      <c r="R31" s="6"/>
      <c r="S31" s="48"/>
      <c r="T31" s="117"/>
      <c r="U31" s="117"/>
      <c r="V31" s="127"/>
      <c r="W31" s="308" t="s">
        <v>11</v>
      </c>
      <c r="X31" s="6"/>
      <c r="Y31" s="6"/>
      <c r="Z31" s="36"/>
      <c r="AA31" s="117"/>
      <c r="AB31" s="117"/>
      <c r="AC31" s="127"/>
      <c r="AD31" s="36" t="s">
        <v>11</v>
      </c>
      <c r="AE31" s="36"/>
      <c r="AF31" s="6"/>
      <c r="AG31" s="36"/>
      <c r="AH31" s="261"/>
      <c r="AI31" s="261"/>
      <c r="AJ31" s="266"/>
      <c r="AK31" s="306" t="s">
        <v>11</v>
      </c>
      <c r="AL31" s="306"/>
      <c r="AM31" s="242"/>
      <c r="AN31" s="306"/>
      <c r="AO31" s="261"/>
      <c r="AP31" s="261"/>
      <c r="AQ31" s="266"/>
    </row>
    <row r="32" spans="1:46" ht="20.100000000000001" customHeight="1">
      <c r="A32" s="430" t="s">
        <v>12</v>
      </c>
      <c r="B32" s="416" t="s">
        <v>13</v>
      </c>
      <c r="C32" s="416"/>
      <c r="D32" s="7">
        <v>3</v>
      </c>
      <c r="E32" s="14">
        <f>D32*45</f>
        <v>135</v>
      </c>
      <c r="F32" s="117"/>
      <c r="G32" s="117"/>
      <c r="H32" s="117"/>
      <c r="I32" s="416" t="s">
        <v>13</v>
      </c>
      <c r="J32" s="416"/>
      <c r="K32" s="7">
        <v>3</v>
      </c>
      <c r="L32" s="14">
        <f>K32*45</f>
        <v>135</v>
      </c>
      <c r="M32" s="117"/>
      <c r="N32" s="117"/>
      <c r="O32" s="117"/>
      <c r="P32" s="416" t="s">
        <v>13</v>
      </c>
      <c r="Q32" s="416"/>
      <c r="R32" s="7">
        <v>2.5</v>
      </c>
      <c r="S32" s="14">
        <f>R32*45</f>
        <v>112.5</v>
      </c>
      <c r="T32" s="117"/>
      <c r="U32" s="117"/>
      <c r="V32" s="117"/>
      <c r="W32" s="416" t="s">
        <v>13</v>
      </c>
      <c r="X32" s="416"/>
      <c r="Y32" s="7">
        <v>3</v>
      </c>
      <c r="Z32" s="14">
        <f>Y32*45</f>
        <v>135</v>
      </c>
      <c r="AA32" s="117"/>
      <c r="AB32" s="117"/>
      <c r="AC32" s="117"/>
      <c r="AD32" s="416" t="s">
        <v>13</v>
      </c>
      <c r="AE32" s="416"/>
      <c r="AF32" s="7">
        <v>3</v>
      </c>
      <c r="AG32" s="14">
        <f>AF32*45</f>
        <v>135</v>
      </c>
      <c r="AH32" s="261"/>
      <c r="AI32" s="261"/>
      <c r="AJ32" s="261"/>
      <c r="AK32" s="416" t="s">
        <v>13</v>
      </c>
      <c r="AL32" s="416"/>
      <c r="AM32" s="7">
        <v>3</v>
      </c>
      <c r="AN32" s="14">
        <f>AM32*45</f>
        <v>135</v>
      </c>
      <c r="AO32" s="261"/>
      <c r="AP32" s="261"/>
      <c r="AQ32" s="261"/>
    </row>
    <row r="33" spans="1:43" ht="20.100000000000001" customHeight="1">
      <c r="A33" s="431"/>
      <c r="B33" s="210" t="s">
        <v>88</v>
      </c>
      <c r="C33" s="210"/>
      <c r="D33" s="124">
        <f>SUM(F5:F29)</f>
        <v>4.9177807486631018</v>
      </c>
      <c r="E33" s="15">
        <f>D33*70</f>
        <v>344.24465240641712</v>
      </c>
      <c r="F33" s="118"/>
      <c r="G33" s="118"/>
      <c r="H33" s="118"/>
      <c r="I33" s="210" t="s">
        <v>88</v>
      </c>
      <c r="J33" s="210"/>
      <c r="K33" s="124">
        <f>SUM(M5:M29)</f>
        <v>4.5999999999999996</v>
      </c>
      <c r="L33" s="15">
        <f>K33*70</f>
        <v>322</v>
      </c>
      <c r="M33" s="118"/>
      <c r="N33" s="118"/>
      <c r="O33" s="118"/>
      <c r="P33" s="210" t="s">
        <v>88</v>
      </c>
      <c r="Q33" s="210"/>
      <c r="R33" s="124">
        <f>SUM(T5:T29)</f>
        <v>4.5</v>
      </c>
      <c r="S33" s="15">
        <f>R33*70</f>
        <v>315</v>
      </c>
      <c r="T33" s="118"/>
      <c r="U33" s="118"/>
      <c r="V33" s="118"/>
      <c r="W33" s="210" t="s">
        <v>88</v>
      </c>
      <c r="X33" s="210"/>
      <c r="Y33" s="124">
        <f>SUM(AA5:AA29)</f>
        <v>4.5</v>
      </c>
      <c r="Z33" s="15">
        <f>Y33*70</f>
        <v>315</v>
      </c>
      <c r="AA33" s="118"/>
      <c r="AB33" s="118"/>
      <c r="AC33" s="118"/>
      <c r="AD33" s="210" t="s">
        <v>88</v>
      </c>
      <c r="AE33" s="210"/>
      <c r="AF33" s="124">
        <f>SUM(AH5:AH29)</f>
        <v>5.3522727272727275</v>
      </c>
      <c r="AG33" s="15">
        <f>AF33*70</f>
        <v>374.65909090909093</v>
      </c>
      <c r="AH33" s="262"/>
      <c r="AI33" s="262"/>
      <c r="AJ33" s="262"/>
      <c r="AK33" s="305" t="s">
        <v>88</v>
      </c>
      <c r="AL33" s="305"/>
      <c r="AM33" s="124">
        <f>SUM(AO5:AO29)</f>
        <v>4.7339572192513373</v>
      </c>
      <c r="AN33" s="15">
        <f>AM33*70</f>
        <v>331.37700534759358</v>
      </c>
      <c r="AO33" s="262"/>
      <c r="AP33" s="262"/>
      <c r="AQ33" s="262"/>
    </row>
    <row r="34" spans="1:43" ht="20.100000000000001" customHeight="1">
      <c r="A34" s="431"/>
      <c r="B34" s="210" t="s">
        <v>89</v>
      </c>
      <c r="C34" s="210"/>
      <c r="D34" s="124">
        <f>SUM(G5:G31)</f>
        <v>3.0954840613931522</v>
      </c>
      <c r="E34" s="15">
        <f>D34*75</f>
        <v>232.16130460448642</v>
      </c>
      <c r="F34" s="119"/>
      <c r="G34" s="119"/>
      <c r="H34" s="119"/>
      <c r="I34" s="210" t="s">
        <v>89</v>
      </c>
      <c r="J34" s="210"/>
      <c r="K34" s="124">
        <f>SUM(N5:N31)</f>
        <v>2.7794098657024797</v>
      </c>
      <c r="L34" s="15">
        <f>K34*75</f>
        <v>208.45573992768598</v>
      </c>
      <c r="M34" s="119"/>
      <c r="N34" s="119"/>
      <c r="O34" s="119"/>
      <c r="P34" s="210" t="s">
        <v>89</v>
      </c>
      <c r="Q34" s="210"/>
      <c r="R34" s="124">
        <f>SUM(U5:U31)</f>
        <v>2.0819805194805197</v>
      </c>
      <c r="S34" s="15">
        <f>R34*75</f>
        <v>156.14853896103898</v>
      </c>
      <c r="T34" s="119"/>
      <c r="U34" s="119"/>
      <c r="V34" s="119"/>
      <c r="W34" s="210" t="s">
        <v>89</v>
      </c>
      <c r="X34" s="210"/>
      <c r="Y34" s="124">
        <f>SUM(AB5:AB31)</f>
        <v>2.5162337662337659</v>
      </c>
      <c r="Z34" s="15">
        <f>Y34*75</f>
        <v>188.71753246753244</v>
      </c>
      <c r="AA34" s="119"/>
      <c r="AB34" s="119"/>
      <c r="AC34" s="119"/>
      <c r="AD34" s="210" t="s">
        <v>89</v>
      </c>
      <c r="AE34" s="210"/>
      <c r="AF34" s="124">
        <f>SUM(AI5:AI31)</f>
        <v>2.1333364258928187</v>
      </c>
      <c r="AG34" s="15">
        <f>AF34*75</f>
        <v>160.0002319419614</v>
      </c>
      <c r="AH34" s="263"/>
      <c r="AI34" s="263"/>
      <c r="AJ34" s="263"/>
      <c r="AK34" s="305" t="s">
        <v>89</v>
      </c>
      <c r="AL34" s="305"/>
      <c r="AM34" s="124">
        <f>SUM(AP5:AP31)</f>
        <v>2.2793683589138132</v>
      </c>
      <c r="AN34" s="15">
        <f>AM34*75</f>
        <v>170.952626918536</v>
      </c>
      <c r="AO34" s="263"/>
      <c r="AP34" s="263"/>
      <c r="AQ34" s="263"/>
    </row>
    <row r="35" spans="1:43" ht="20.100000000000001" customHeight="1">
      <c r="A35" s="431"/>
      <c r="B35" s="210" t="s">
        <v>14</v>
      </c>
      <c r="C35" s="210"/>
      <c r="D35" s="124">
        <f>SUM(H5:H29)</f>
        <v>1.9684107869742198</v>
      </c>
      <c r="E35" s="15">
        <f>D35*25</f>
        <v>49.210269674355494</v>
      </c>
      <c r="F35" s="120"/>
      <c r="G35" s="120"/>
      <c r="H35" s="120"/>
      <c r="I35" s="210" t="s">
        <v>14</v>
      </c>
      <c r="J35" s="210"/>
      <c r="K35" s="124">
        <f>SUM(O5:O29)</f>
        <v>1.6335227272727271</v>
      </c>
      <c r="L35" s="15">
        <f>K35*25</f>
        <v>40.83806818181818</v>
      </c>
      <c r="M35" s="120"/>
      <c r="N35" s="120"/>
      <c r="O35" s="120"/>
      <c r="P35" s="210" t="s">
        <v>14</v>
      </c>
      <c r="Q35" s="210"/>
      <c r="R35" s="124">
        <f>SUM(V5:V29)</f>
        <v>1.8030394890416286</v>
      </c>
      <c r="S35" s="15">
        <f>R35*25</f>
        <v>45.075987226040716</v>
      </c>
      <c r="T35" s="120"/>
      <c r="U35" s="120"/>
      <c r="V35" s="120"/>
      <c r="W35" s="210" t="s">
        <v>14</v>
      </c>
      <c r="X35" s="210"/>
      <c r="Y35" s="124">
        <f>SUM(AC5:AC29)</f>
        <v>1.6909090909090909</v>
      </c>
      <c r="Z35" s="15">
        <f>Y35*25</f>
        <v>42.272727272727273</v>
      </c>
      <c r="AA35" s="120"/>
      <c r="AB35" s="120"/>
      <c r="AC35" s="120"/>
      <c r="AD35" s="210" t="s">
        <v>14</v>
      </c>
      <c r="AE35" s="210"/>
      <c r="AF35" s="124">
        <f>SUM(AJ5:AJ29)</f>
        <v>1.6477880625081052</v>
      </c>
      <c r="AG35" s="15">
        <f>AF35*25</f>
        <v>41.194701562702626</v>
      </c>
      <c r="AH35" s="264"/>
      <c r="AI35" s="264"/>
      <c r="AJ35" s="264"/>
      <c r="AK35" s="305" t="s">
        <v>14</v>
      </c>
      <c r="AL35" s="305"/>
      <c r="AM35" s="124">
        <f>SUM(AQ5:AQ29)</f>
        <v>1.7561019233328898</v>
      </c>
      <c r="AN35" s="15">
        <f>AM35*25</f>
        <v>43.902548083322245</v>
      </c>
      <c r="AO35" s="264"/>
      <c r="AP35" s="264"/>
      <c r="AQ35" s="264"/>
    </row>
    <row r="36" spans="1:43" ht="20.100000000000001" customHeight="1">
      <c r="A36" s="431"/>
      <c r="B36" s="210" t="s">
        <v>15</v>
      </c>
      <c r="C36" s="210"/>
      <c r="D36" s="8">
        <v>0</v>
      </c>
      <c r="E36" s="16">
        <f>D36*60</f>
        <v>0</v>
      </c>
      <c r="F36" s="120"/>
      <c r="G36" s="120"/>
      <c r="H36" s="120"/>
      <c r="I36" s="210" t="s">
        <v>15</v>
      </c>
      <c r="J36" s="210"/>
      <c r="K36" s="8">
        <v>0</v>
      </c>
      <c r="L36" s="16">
        <f>K36*60</f>
        <v>0</v>
      </c>
      <c r="M36" s="120"/>
      <c r="N36" s="120"/>
      <c r="O36" s="120"/>
      <c r="P36" s="210" t="s">
        <v>15</v>
      </c>
      <c r="Q36" s="210"/>
      <c r="R36" s="8">
        <v>1</v>
      </c>
      <c r="S36" s="16">
        <f>R36*60</f>
        <v>60</v>
      </c>
      <c r="T36" s="120"/>
      <c r="U36" s="120"/>
      <c r="V36" s="120"/>
      <c r="W36" s="210" t="s">
        <v>15</v>
      </c>
      <c r="X36" s="210"/>
      <c r="Y36" s="8">
        <v>0</v>
      </c>
      <c r="Z36" s="16">
        <f>Y36*60</f>
        <v>0</v>
      </c>
      <c r="AA36" s="120"/>
      <c r="AB36" s="120"/>
      <c r="AC36" s="120"/>
      <c r="AD36" s="210" t="s">
        <v>15</v>
      </c>
      <c r="AE36" s="210"/>
      <c r="AF36" s="8">
        <v>0</v>
      </c>
      <c r="AG36" s="16">
        <f>AF36*60</f>
        <v>0</v>
      </c>
      <c r="AH36" s="264"/>
      <c r="AI36" s="264"/>
      <c r="AJ36" s="264"/>
      <c r="AK36" s="305" t="s">
        <v>15</v>
      </c>
      <c r="AL36" s="305"/>
      <c r="AM36" s="8">
        <v>0</v>
      </c>
      <c r="AN36" s="16">
        <f>AM36*60</f>
        <v>0</v>
      </c>
      <c r="AO36" s="264"/>
      <c r="AP36" s="264"/>
      <c r="AQ36" s="264"/>
    </row>
    <row r="37" spans="1:43" ht="20.100000000000001" customHeight="1">
      <c r="A37" s="432"/>
      <c r="B37" s="12" t="s">
        <v>17</v>
      </c>
      <c r="C37" s="12"/>
      <c r="D37" s="13">
        <v>0</v>
      </c>
      <c r="E37" s="16">
        <f>D37*120</f>
        <v>0</v>
      </c>
      <c r="F37" s="121"/>
      <c r="G37" s="121"/>
      <c r="H37" s="121"/>
      <c r="I37" s="12" t="s">
        <v>17</v>
      </c>
      <c r="J37" s="12"/>
      <c r="K37" s="13">
        <v>0</v>
      </c>
      <c r="L37" s="16">
        <f>K37*120</f>
        <v>0</v>
      </c>
      <c r="M37" s="121"/>
      <c r="N37" s="121"/>
      <c r="O37" s="121"/>
      <c r="P37" s="12" t="s">
        <v>17</v>
      </c>
      <c r="Q37" s="12"/>
      <c r="R37" s="13">
        <v>0</v>
      </c>
      <c r="S37" s="16">
        <f>R37*120</f>
        <v>0</v>
      </c>
      <c r="T37" s="121"/>
      <c r="U37" s="121"/>
      <c r="V37" s="121"/>
      <c r="W37" s="12" t="s">
        <v>17</v>
      </c>
      <c r="X37" s="12"/>
      <c r="Y37" s="13">
        <v>1</v>
      </c>
      <c r="Z37" s="16">
        <f>Y37*120</f>
        <v>120</v>
      </c>
      <c r="AA37" s="121"/>
      <c r="AB37" s="121"/>
      <c r="AC37" s="121"/>
      <c r="AD37" s="12" t="s">
        <v>17</v>
      </c>
      <c r="AE37" s="12"/>
      <c r="AF37" s="13">
        <v>0</v>
      </c>
      <c r="AG37" s="16">
        <f>AF37*120</f>
        <v>0</v>
      </c>
      <c r="AH37" s="284"/>
      <c r="AI37" s="284"/>
      <c r="AJ37" s="284"/>
      <c r="AK37" s="12" t="s">
        <v>17</v>
      </c>
      <c r="AL37" s="12"/>
      <c r="AM37" s="13">
        <v>0</v>
      </c>
      <c r="AN37" s="16">
        <f>AM37*120</f>
        <v>0</v>
      </c>
      <c r="AO37" s="284"/>
      <c r="AP37" s="284"/>
      <c r="AQ37" s="284"/>
    </row>
    <row r="38" spans="1:43" s="2" customFormat="1" ht="20.100000000000001" customHeight="1">
      <c r="A38" s="9"/>
      <c r="B38" s="416" t="s">
        <v>16</v>
      </c>
      <c r="C38" s="416"/>
      <c r="D38" s="10"/>
      <c r="E38" s="16">
        <f>SUM(E32:E37)</f>
        <v>760.61622668525899</v>
      </c>
      <c r="F38" s="121"/>
      <c r="G38" s="121"/>
      <c r="H38" s="121"/>
      <c r="I38" s="416" t="s">
        <v>16</v>
      </c>
      <c r="J38" s="416"/>
      <c r="K38" s="11"/>
      <c r="L38" s="16">
        <f>SUM(L32:L37)</f>
        <v>706.29380810950408</v>
      </c>
      <c r="M38" s="121"/>
      <c r="N38" s="121"/>
      <c r="O38" s="121"/>
      <c r="P38" s="416" t="s">
        <v>16</v>
      </c>
      <c r="Q38" s="416"/>
      <c r="R38" s="11"/>
      <c r="S38" s="16">
        <f>SUM(S32:S37)</f>
        <v>688.72452618707973</v>
      </c>
      <c r="T38" s="121"/>
      <c r="U38" s="121"/>
      <c r="V38" s="121"/>
      <c r="W38" s="416" t="s">
        <v>16</v>
      </c>
      <c r="X38" s="416"/>
      <c r="Y38" s="11"/>
      <c r="Z38" s="16">
        <f>SUM(Z32:Z37)</f>
        <v>800.99025974025972</v>
      </c>
      <c r="AA38" s="121"/>
      <c r="AB38" s="121"/>
      <c r="AC38" s="121"/>
      <c r="AD38" s="416" t="s">
        <v>16</v>
      </c>
      <c r="AE38" s="416"/>
      <c r="AF38" s="11"/>
      <c r="AG38" s="16">
        <f>SUM(AG32:AG37)</f>
        <v>710.85402441375504</v>
      </c>
      <c r="AH38" s="284"/>
      <c r="AI38" s="284"/>
      <c r="AJ38" s="284"/>
      <c r="AK38" s="416" t="s">
        <v>16</v>
      </c>
      <c r="AL38" s="416"/>
      <c r="AM38" s="11"/>
      <c r="AN38" s="16">
        <f>SUM(AN32:AN37)</f>
        <v>681.23218034945182</v>
      </c>
      <c r="AO38" s="284"/>
      <c r="AP38" s="284"/>
      <c r="AQ38" s="284"/>
    </row>
    <row r="39" spans="1:43" s="22" customFormat="1" ht="16.5">
      <c r="A39" s="445" t="s">
        <v>27</v>
      </c>
      <c r="B39" s="445"/>
      <c r="C39" s="445"/>
      <c r="D39" s="445"/>
      <c r="E39" s="445"/>
      <c r="F39" s="445"/>
      <c r="G39" s="445"/>
      <c r="H39" s="445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 s="446"/>
      <c r="T39" s="446"/>
      <c r="U39" s="446"/>
      <c r="V39" s="446"/>
      <c r="W39" s="446"/>
      <c r="X39" s="446"/>
      <c r="Y39" s="446"/>
      <c r="Z39" s="446"/>
      <c r="AA39" s="446"/>
      <c r="AB39" s="446"/>
      <c r="AC39" s="446"/>
      <c r="AD39" s="446"/>
      <c r="AE39" s="446"/>
      <c r="AF39" s="446"/>
      <c r="AG39" s="446"/>
      <c r="AH39" s="287"/>
      <c r="AI39" s="287"/>
      <c r="AJ39" s="287"/>
      <c r="AO39" s="287"/>
      <c r="AP39" s="287"/>
      <c r="AQ39" s="287"/>
    </row>
    <row r="40" spans="1:43" ht="16.5">
      <c r="A40" s="442" t="s">
        <v>52</v>
      </c>
      <c r="B40" s="443"/>
      <c r="C40" s="443"/>
      <c r="D40" s="443"/>
      <c r="E40" s="443"/>
      <c r="F40" s="443"/>
      <c r="G40" s="444"/>
      <c r="H40" s="444"/>
      <c r="I40" s="444"/>
      <c r="J40" s="444"/>
      <c r="K40" s="444"/>
      <c r="L40" s="444"/>
      <c r="M40" s="123"/>
      <c r="N40" s="123"/>
      <c r="O40" s="123"/>
      <c r="T40" s="123"/>
      <c r="U40" s="123"/>
      <c r="V40" s="123"/>
      <c r="AA40" s="123"/>
      <c r="AB40" s="123"/>
      <c r="AC40" s="123"/>
      <c r="AH40" s="285"/>
      <c r="AI40" s="285"/>
      <c r="AJ40" s="285"/>
      <c r="AO40" s="285"/>
      <c r="AP40" s="285"/>
      <c r="AQ40" s="285"/>
    </row>
    <row r="41" spans="1:43">
      <c r="F41" s="123"/>
      <c r="G41" s="123"/>
      <c r="H41" s="123"/>
      <c r="M41" s="123"/>
      <c r="N41" s="123"/>
      <c r="O41" s="123"/>
      <c r="T41" s="123"/>
      <c r="U41" s="123"/>
      <c r="V41" s="123"/>
      <c r="AA41" s="123"/>
      <c r="AB41" s="123"/>
      <c r="AC41" s="123"/>
      <c r="AH41" s="285"/>
      <c r="AI41" s="285"/>
      <c r="AJ41" s="285"/>
      <c r="AO41" s="285"/>
      <c r="AP41" s="285"/>
      <c r="AQ41" s="285"/>
    </row>
    <row r="42" spans="1:43">
      <c r="F42" s="123"/>
      <c r="G42" s="123"/>
      <c r="H42" s="123"/>
      <c r="M42" s="123"/>
      <c r="N42" s="123"/>
      <c r="O42" s="123"/>
      <c r="T42" s="123"/>
      <c r="U42" s="123"/>
      <c r="V42" s="123"/>
      <c r="AA42" s="123"/>
      <c r="AB42" s="123"/>
      <c r="AC42" s="123"/>
      <c r="AH42" s="285"/>
      <c r="AI42" s="285"/>
      <c r="AJ42" s="285"/>
      <c r="AO42" s="285"/>
      <c r="AP42" s="285"/>
      <c r="AQ42" s="285"/>
    </row>
    <row r="50" ht="14.25" customHeight="1"/>
  </sheetData>
  <mergeCells count="60">
    <mergeCell ref="A40:L40"/>
    <mergeCell ref="A39:AG39"/>
    <mergeCell ref="AD16:AD21"/>
    <mergeCell ref="A16:A21"/>
    <mergeCell ref="B5:B7"/>
    <mergeCell ref="I5:I7"/>
    <mergeCell ref="W16:W21"/>
    <mergeCell ref="AD5:AD7"/>
    <mergeCell ref="A8:A15"/>
    <mergeCell ref="W8:W15"/>
    <mergeCell ref="A5:A7"/>
    <mergeCell ref="W5:W7"/>
    <mergeCell ref="AD8:AD15"/>
    <mergeCell ref="B8:B15"/>
    <mergeCell ref="I8:I15"/>
    <mergeCell ref="P5:P15"/>
    <mergeCell ref="A1:AG1"/>
    <mergeCell ref="B3:E3"/>
    <mergeCell ref="I3:L3"/>
    <mergeCell ref="P3:S3"/>
    <mergeCell ref="W3:Z3"/>
    <mergeCell ref="AD3:AG3"/>
    <mergeCell ref="A2:B2"/>
    <mergeCell ref="C2:L2"/>
    <mergeCell ref="W22:W24"/>
    <mergeCell ref="AD22:AD24"/>
    <mergeCell ref="A25:A29"/>
    <mergeCell ref="W25:W29"/>
    <mergeCell ref="B25:B29"/>
    <mergeCell ref="I25:I29"/>
    <mergeCell ref="P25:P29"/>
    <mergeCell ref="AD32:AE32"/>
    <mergeCell ref="P32:Q32"/>
    <mergeCell ref="I32:J32"/>
    <mergeCell ref="W32:X32"/>
    <mergeCell ref="AD25:AD29"/>
    <mergeCell ref="B38:C38"/>
    <mergeCell ref="I38:J38"/>
    <mergeCell ref="P38:Q38"/>
    <mergeCell ref="W38:X38"/>
    <mergeCell ref="AD38:AE38"/>
    <mergeCell ref="A30:B30"/>
    <mergeCell ref="A31:B31"/>
    <mergeCell ref="B32:C32"/>
    <mergeCell ref="P16:P21"/>
    <mergeCell ref="B22:B24"/>
    <mergeCell ref="I22:I24"/>
    <mergeCell ref="P22:P24"/>
    <mergeCell ref="B16:B21"/>
    <mergeCell ref="I16:I21"/>
    <mergeCell ref="A32:A37"/>
    <mergeCell ref="A22:A24"/>
    <mergeCell ref="AK25:AK29"/>
    <mergeCell ref="AK32:AL32"/>
    <mergeCell ref="AK38:AL38"/>
    <mergeCell ref="AK3:AN3"/>
    <mergeCell ref="AK5:AK7"/>
    <mergeCell ref="AK8:AK15"/>
    <mergeCell ref="AK16:AK21"/>
    <mergeCell ref="AK22:AK24"/>
  </mergeCells>
  <phoneticPr fontId="7" type="noConversion"/>
  <conditionalFormatting sqref="E22:E23">
    <cfRule type="containsText" dxfId="21" priority="45" stopIfTrue="1" operator="containsText" text="炸">
      <formula>NOT(ISERROR(SEARCH("炸",E22)))</formula>
    </cfRule>
  </conditionalFormatting>
  <conditionalFormatting sqref="Q22">
    <cfRule type="containsText" dxfId="20" priority="9" stopIfTrue="1" operator="containsText" text="炸">
      <formula>NOT(ISERROR(SEARCH("炸",Q22)))</formula>
    </cfRule>
  </conditionalFormatting>
  <conditionalFormatting sqref="Q22">
    <cfRule type="containsText" dxfId="19" priority="10" stopIfTrue="1" operator="containsText" text="炸">
      <formula>NOT(ISERROR(SEARCH("炸",Q22)))</formula>
    </cfRule>
  </conditionalFormatting>
  <conditionalFormatting sqref="Q5 S5:S7">
    <cfRule type="containsText" dxfId="18" priority="13" stopIfTrue="1" operator="containsText" text="炸">
      <formula>NOT(ISERROR(SEARCH("炸",Q5)))</formula>
    </cfRule>
  </conditionalFormatting>
  <conditionalFormatting sqref="R5">
    <cfRule type="containsText" dxfId="17" priority="12" stopIfTrue="1" operator="containsText" text="炸">
      <formula>NOT(ISERROR(SEARCH("炸",R5)))</formula>
    </cfRule>
  </conditionalFormatting>
  <conditionalFormatting sqref="S22:S24">
    <cfRule type="containsText" dxfId="16" priority="11" stopIfTrue="1" operator="containsText" text="炸">
      <formula>NOT(ISERROR(SEARCH("炸",S22)))</formula>
    </cfRule>
  </conditionalFormatting>
  <conditionalFormatting sqref="C22">
    <cfRule type="containsText" dxfId="15" priority="7" stopIfTrue="1" operator="containsText" text="炸">
      <formula>NOT(ISERROR(SEARCH("炸",C22)))</formula>
    </cfRule>
  </conditionalFormatting>
  <conditionalFormatting sqref="J22">
    <cfRule type="containsText" dxfId="14" priority="6" stopIfTrue="1" operator="containsText" text="炸">
      <formula>NOT(ISERROR(SEARCH("炸",J22)))</formula>
    </cfRule>
  </conditionalFormatting>
  <conditionalFormatting sqref="X22">
    <cfRule type="containsText" dxfId="13" priority="5" stopIfTrue="1" operator="containsText" text="炸">
      <formula>NOT(ISERROR(SEARCH("炸",X22)))</formula>
    </cfRule>
  </conditionalFormatting>
  <conditionalFormatting sqref="AE22">
    <cfRule type="containsText" dxfId="12" priority="4" stopIfTrue="1" operator="containsText" text="炸">
      <formula>NOT(ISERROR(SEARCH("炸",AE22)))</formula>
    </cfRule>
  </conditionalFormatting>
  <conditionalFormatting sqref="AL22">
    <cfRule type="containsText" dxfId="11" priority="3" stopIfTrue="1" operator="containsText" text="炸">
      <formula>NOT(ISERROR(SEARCH("炸",AL22)))</formula>
    </cfRule>
  </conditionalFormatting>
  <conditionalFormatting sqref="L22">
    <cfRule type="containsText" dxfId="10" priority="2" stopIfTrue="1" operator="containsText" text="炸">
      <formula>NOT(ISERROR(SEARCH("炸",L22)))</formula>
    </cfRule>
  </conditionalFormatting>
  <conditionalFormatting sqref="Z22">
    <cfRule type="containsText" dxfId="9" priority="1" stopIfTrue="1" operator="containsText" text="炸">
      <formula>NOT(ISERROR(SEARCH("炸",Z22)))</formula>
    </cfRule>
  </conditionalFormatting>
  <printOptions verticalCentered="1"/>
  <pageMargins left="0.19685039370078741" right="0.19685039370078741" top="0.19685039370078741" bottom="0.19685039370078741" header="0.19685039370078741" footer="0.19685039370078741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42"/>
  <sheetViews>
    <sheetView tabSelected="1" zoomScale="60" zoomScaleNormal="60" workbookViewId="0">
      <selection activeCell="Z30" sqref="Z30"/>
    </sheetView>
  </sheetViews>
  <sheetFormatPr defaultRowHeight="14.25"/>
  <cols>
    <col min="1" max="1" width="4.5" customWidth="1"/>
    <col min="2" max="2" width="5.75" customWidth="1"/>
    <col min="3" max="3" width="10.125" customWidth="1"/>
    <col min="4" max="4" width="6.625" customWidth="1"/>
    <col min="5" max="5" width="7.125" customWidth="1"/>
    <col min="6" max="8" width="4.625" style="122" hidden="1" customWidth="1"/>
    <col min="9" max="9" width="5.625" customWidth="1"/>
    <col min="10" max="10" width="10.75" customWidth="1"/>
    <col min="11" max="11" width="7.5" customWidth="1"/>
    <col min="12" max="12" width="8" customWidth="1"/>
    <col min="13" max="15" width="4.625" style="178" hidden="1" customWidth="1"/>
    <col min="16" max="16" width="5.625" customWidth="1"/>
    <col min="17" max="17" width="12.125" customWidth="1"/>
    <col min="18" max="18" width="7.5" customWidth="1"/>
    <col min="19" max="19" width="8.125" customWidth="1"/>
    <col min="20" max="22" width="4.625" style="122" hidden="1" customWidth="1"/>
    <col min="23" max="23" width="5.625" customWidth="1"/>
    <col min="24" max="24" width="10.25" customWidth="1"/>
    <col min="25" max="25" width="6.5" customWidth="1"/>
    <col min="26" max="26" width="8.125" customWidth="1"/>
    <col min="27" max="29" width="4.625" style="122" hidden="1" customWidth="1"/>
    <col min="30" max="30" width="5.125" customWidth="1"/>
    <col min="31" max="31" width="10.875" customWidth="1"/>
    <col min="32" max="32" width="7.625" customWidth="1"/>
    <col min="33" max="33" width="7.125" customWidth="1"/>
    <col min="34" max="36" width="4.625" style="122" hidden="1" customWidth="1"/>
    <col min="37" max="37" width="11.875" customWidth="1"/>
    <col min="38" max="38" width="23.75" customWidth="1"/>
  </cols>
  <sheetData>
    <row r="1" spans="1:41" ht="25.5">
      <c r="A1" s="435" t="s">
        <v>218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6"/>
      <c r="AH1" s="92"/>
      <c r="AI1" s="92"/>
      <c r="AJ1" s="92"/>
    </row>
    <row r="2" spans="1:41" s="26" customFormat="1" ht="24" customHeight="1">
      <c r="A2" s="439" t="s">
        <v>18</v>
      </c>
      <c r="B2" s="439"/>
      <c r="C2" s="440" t="s">
        <v>120</v>
      </c>
      <c r="D2" s="441"/>
      <c r="E2" s="441"/>
      <c r="F2" s="441"/>
      <c r="G2" s="441"/>
      <c r="H2" s="441"/>
      <c r="I2" s="441"/>
      <c r="J2" s="441"/>
      <c r="K2" s="441"/>
      <c r="L2" s="441"/>
      <c r="M2" s="172"/>
      <c r="N2" s="172"/>
      <c r="O2" s="172"/>
      <c r="P2" s="164" t="s">
        <v>65</v>
      </c>
      <c r="Q2" s="164"/>
      <c r="R2" s="25"/>
      <c r="S2" s="164"/>
      <c r="T2" s="99"/>
      <c r="U2" s="99"/>
      <c r="V2" s="99"/>
      <c r="W2" s="164"/>
      <c r="X2" s="33" t="s">
        <v>19</v>
      </c>
      <c r="Y2" s="34"/>
      <c r="Z2" s="33"/>
      <c r="AA2" s="97"/>
      <c r="AB2" s="97"/>
      <c r="AC2" s="97"/>
      <c r="AD2" s="34"/>
      <c r="AE2" s="34"/>
      <c r="AF2" s="33"/>
      <c r="AG2" s="34"/>
      <c r="AH2" s="97"/>
      <c r="AI2" s="97"/>
      <c r="AJ2" s="97"/>
      <c r="AK2" s="142"/>
      <c r="AL2" s="142"/>
      <c r="AM2" s="142"/>
      <c r="AN2" s="142"/>
      <c r="AO2" s="142"/>
    </row>
    <row r="3" spans="1:41" ht="20.100000000000001" customHeight="1">
      <c r="A3" s="35" t="s">
        <v>0</v>
      </c>
      <c r="B3" s="456" t="s">
        <v>174</v>
      </c>
      <c r="C3" s="457"/>
      <c r="D3" s="457"/>
      <c r="E3" s="457"/>
      <c r="F3" s="128"/>
      <c r="G3" s="129"/>
      <c r="H3" s="129"/>
      <c r="I3" s="456" t="s">
        <v>293</v>
      </c>
      <c r="J3" s="457"/>
      <c r="K3" s="457"/>
      <c r="L3" s="457"/>
      <c r="M3" s="129"/>
      <c r="N3" s="129"/>
      <c r="O3" s="129"/>
      <c r="P3" s="437" t="s">
        <v>294</v>
      </c>
      <c r="Q3" s="438"/>
      <c r="R3" s="438"/>
      <c r="S3" s="438"/>
      <c r="T3" s="165"/>
      <c r="U3" s="166"/>
      <c r="V3" s="166"/>
      <c r="W3" s="437" t="s">
        <v>295</v>
      </c>
      <c r="X3" s="438"/>
      <c r="Y3" s="438"/>
      <c r="Z3" s="438"/>
      <c r="AA3" s="165"/>
      <c r="AB3" s="166"/>
      <c r="AC3" s="166"/>
      <c r="AD3" s="417" t="s">
        <v>296</v>
      </c>
      <c r="AE3" s="418"/>
      <c r="AF3" s="418"/>
      <c r="AG3" s="418"/>
      <c r="AH3" s="100"/>
      <c r="AI3" s="101"/>
      <c r="AJ3" s="101"/>
    </row>
    <row r="4" spans="1:41" ht="20.100000000000001" customHeight="1">
      <c r="A4" s="35" t="s">
        <v>3</v>
      </c>
      <c r="B4" s="4" t="s">
        <v>4</v>
      </c>
      <c r="C4" s="35" t="s">
        <v>5</v>
      </c>
      <c r="D4" s="5" t="s">
        <v>6</v>
      </c>
      <c r="E4" s="4" t="s">
        <v>7</v>
      </c>
      <c r="F4" s="98" t="s">
        <v>34</v>
      </c>
      <c r="G4" s="98" t="s">
        <v>35</v>
      </c>
      <c r="H4" s="125" t="s">
        <v>36</v>
      </c>
      <c r="I4" s="4" t="s">
        <v>4</v>
      </c>
      <c r="J4" s="35" t="s">
        <v>5</v>
      </c>
      <c r="K4" s="5" t="s">
        <v>6</v>
      </c>
      <c r="L4" s="4" t="s">
        <v>7</v>
      </c>
      <c r="M4" s="173" t="s">
        <v>34</v>
      </c>
      <c r="N4" s="173" t="s">
        <v>35</v>
      </c>
      <c r="O4" s="174" t="s">
        <v>36</v>
      </c>
      <c r="P4" s="4" t="s">
        <v>4</v>
      </c>
      <c r="Q4" s="35" t="s">
        <v>5</v>
      </c>
      <c r="R4" s="5" t="s">
        <v>6</v>
      </c>
      <c r="S4" s="4" t="s">
        <v>7</v>
      </c>
      <c r="T4" s="98" t="s">
        <v>34</v>
      </c>
      <c r="U4" s="98" t="s">
        <v>35</v>
      </c>
      <c r="V4" s="125" t="s">
        <v>36</v>
      </c>
      <c r="W4" s="4" t="s">
        <v>4</v>
      </c>
      <c r="X4" s="35" t="s">
        <v>5</v>
      </c>
      <c r="Y4" s="5" t="s">
        <v>6</v>
      </c>
      <c r="Z4" s="4" t="s">
        <v>7</v>
      </c>
      <c r="AA4" s="98" t="s">
        <v>34</v>
      </c>
      <c r="AB4" s="98" t="s">
        <v>35</v>
      </c>
      <c r="AC4" s="125" t="s">
        <v>36</v>
      </c>
      <c r="AD4" s="4" t="s">
        <v>4</v>
      </c>
      <c r="AE4" s="35" t="s">
        <v>5</v>
      </c>
      <c r="AF4" s="5" t="s">
        <v>6</v>
      </c>
      <c r="AG4" s="4" t="s">
        <v>7</v>
      </c>
      <c r="AH4" s="98" t="s">
        <v>34</v>
      </c>
      <c r="AI4" s="98" t="s">
        <v>35</v>
      </c>
      <c r="AJ4" s="125" t="s">
        <v>36</v>
      </c>
    </row>
    <row r="5" spans="1:41" s="209" customFormat="1" ht="20.100000000000001" customHeight="1">
      <c r="A5" s="433" t="s">
        <v>1</v>
      </c>
      <c r="B5" s="452" t="s">
        <v>59</v>
      </c>
      <c r="C5" s="38" t="s">
        <v>58</v>
      </c>
      <c r="D5" s="308"/>
      <c r="E5" s="308">
        <v>50</v>
      </c>
      <c r="F5" s="216">
        <v>4.5</v>
      </c>
      <c r="G5" s="103"/>
      <c r="H5" s="103"/>
      <c r="I5" s="419" t="s">
        <v>23</v>
      </c>
      <c r="J5" s="27" t="s">
        <v>21</v>
      </c>
      <c r="K5" s="243">
        <v>52</v>
      </c>
      <c r="L5" s="243">
        <v>35</v>
      </c>
      <c r="M5" s="216">
        <v>4.5</v>
      </c>
      <c r="N5" s="103"/>
      <c r="O5" s="103"/>
      <c r="P5" s="423" t="s">
        <v>193</v>
      </c>
      <c r="Q5" s="38" t="s">
        <v>264</v>
      </c>
      <c r="R5" s="278">
        <f t="shared" ref="R5:R10" si="0">S5/704*1000</f>
        <v>161.93181818181819</v>
      </c>
      <c r="S5" s="375">
        <v>114</v>
      </c>
      <c r="T5" s="131">
        <v>4.5</v>
      </c>
      <c r="U5" s="112"/>
      <c r="V5" s="126"/>
      <c r="W5" s="447" t="s">
        <v>23</v>
      </c>
      <c r="X5" s="27" t="s">
        <v>21</v>
      </c>
      <c r="Y5" s="243">
        <v>52</v>
      </c>
      <c r="Z5" s="243">
        <v>35</v>
      </c>
      <c r="AA5" s="216">
        <v>4.5</v>
      </c>
      <c r="AB5" s="103"/>
      <c r="AC5" s="103"/>
      <c r="AD5" s="419" t="s">
        <v>59</v>
      </c>
      <c r="AE5" s="27" t="s">
        <v>58</v>
      </c>
      <c r="AF5" s="243">
        <v>71</v>
      </c>
      <c r="AG5" s="243">
        <v>50</v>
      </c>
      <c r="AH5" s="130">
        <v>4.5</v>
      </c>
      <c r="AI5" s="103"/>
      <c r="AJ5" s="103"/>
    </row>
    <row r="6" spans="1:41" s="209" customFormat="1" ht="20.100000000000001" customHeight="1">
      <c r="A6" s="433"/>
      <c r="B6" s="453"/>
      <c r="C6" s="38"/>
      <c r="D6" s="308"/>
      <c r="E6" s="308"/>
      <c r="F6" s="204"/>
      <c r="G6" s="204"/>
      <c r="H6" s="103"/>
      <c r="I6" s="420"/>
      <c r="J6" s="37" t="s">
        <v>24</v>
      </c>
      <c r="K6" s="243">
        <v>22</v>
      </c>
      <c r="L6" s="243">
        <v>15</v>
      </c>
      <c r="M6" s="204"/>
      <c r="N6" s="204"/>
      <c r="O6" s="103"/>
      <c r="P6" s="451"/>
      <c r="Q6" s="39" t="s">
        <v>265</v>
      </c>
      <c r="R6" s="278">
        <f t="shared" si="0"/>
        <v>63.920454545454547</v>
      </c>
      <c r="S6" s="247">
        <v>45</v>
      </c>
      <c r="T6" s="204"/>
      <c r="U6" s="112">
        <f>R6/35</f>
        <v>1.8262987012987013</v>
      </c>
      <c r="V6" s="126"/>
      <c r="W6" s="448"/>
      <c r="X6" s="37" t="s">
        <v>24</v>
      </c>
      <c r="Y6" s="243">
        <v>22</v>
      </c>
      <c r="Z6" s="243">
        <v>15</v>
      </c>
      <c r="AA6" s="204"/>
      <c r="AB6" s="204"/>
      <c r="AC6" s="103"/>
      <c r="AD6" s="420"/>
      <c r="AE6" s="37"/>
      <c r="AF6" s="243"/>
      <c r="AG6" s="243"/>
      <c r="AH6" s="204"/>
      <c r="AI6" s="204"/>
      <c r="AJ6" s="103"/>
    </row>
    <row r="7" spans="1:41" s="209" customFormat="1" ht="20.100000000000001" customHeight="1">
      <c r="A7" s="433"/>
      <c r="B7" s="454"/>
      <c r="C7" s="308"/>
      <c r="D7" s="308"/>
      <c r="E7" s="308"/>
      <c r="F7" s="204"/>
      <c r="G7" s="104"/>
      <c r="H7" s="103"/>
      <c r="I7" s="421"/>
      <c r="J7" s="37"/>
      <c r="K7" s="243"/>
      <c r="L7" s="243"/>
      <c r="M7" s="204"/>
      <c r="N7" s="104"/>
      <c r="O7" s="103"/>
      <c r="P7" s="451"/>
      <c r="Q7" s="39" t="s">
        <v>266</v>
      </c>
      <c r="R7" s="278">
        <f t="shared" si="0"/>
        <v>21.30681818181818</v>
      </c>
      <c r="S7" s="393">
        <v>15</v>
      </c>
      <c r="T7" s="103"/>
      <c r="U7" s="112"/>
      <c r="V7" s="279">
        <f t="shared" ref="V7:V10" si="1">R7/100</f>
        <v>0.2130681818181818</v>
      </c>
      <c r="W7" s="449"/>
      <c r="X7" s="32"/>
      <c r="Y7" s="40"/>
      <c r="Z7" s="243"/>
      <c r="AA7" s="204"/>
      <c r="AB7" s="104"/>
      <c r="AC7" s="103"/>
      <c r="AD7" s="421"/>
      <c r="AE7" s="24"/>
      <c r="AF7" s="243"/>
      <c r="AG7" s="243"/>
      <c r="AH7" s="204"/>
      <c r="AI7" s="104"/>
      <c r="AJ7" s="103"/>
      <c r="AK7" s="217"/>
    </row>
    <row r="8" spans="1:41" s="209" customFormat="1" ht="20.100000000000001" customHeight="1">
      <c r="A8" s="433" t="s">
        <v>8</v>
      </c>
      <c r="B8" s="414" t="str">
        <f>'2月菜單'!E14</f>
        <v>咖哩肉片</v>
      </c>
      <c r="C8" s="185" t="s">
        <v>175</v>
      </c>
      <c r="D8" s="278">
        <f t="shared" ref="D8:D10" si="2">E8/704*1000</f>
        <v>79.545454545454547</v>
      </c>
      <c r="E8" s="237">
        <v>56</v>
      </c>
      <c r="F8" s="204"/>
      <c r="G8" s="105">
        <f>D8/35</f>
        <v>2.2727272727272729</v>
      </c>
      <c r="H8" s="105"/>
      <c r="I8" s="422" t="str">
        <f>'2月菜單'!E15</f>
        <v>魚丸滷肉燥</v>
      </c>
      <c r="J8" s="364" t="s">
        <v>287</v>
      </c>
      <c r="K8" s="278">
        <f t="shared" ref="K8:K10" si="3">L8/704*1000</f>
        <v>59.659090909090914</v>
      </c>
      <c r="L8" s="247">
        <v>42</v>
      </c>
      <c r="M8" s="204"/>
      <c r="N8" s="112">
        <f>K8/35</f>
        <v>1.7045454545454546</v>
      </c>
      <c r="O8" s="112"/>
      <c r="P8" s="451"/>
      <c r="Q8" s="192" t="s">
        <v>267</v>
      </c>
      <c r="R8" s="278">
        <f t="shared" si="0"/>
        <v>78.125</v>
      </c>
      <c r="S8" s="393">
        <v>55</v>
      </c>
      <c r="T8" s="258"/>
      <c r="U8" s="105"/>
      <c r="V8" s="279">
        <f t="shared" si="1"/>
        <v>0.78125</v>
      </c>
      <c r="W8" s="471" t="str">
        <f>'2月菜單'!E17</f>
        <v>芝麻柴燒雞排*1</v>
      </c>
      <c r="X8" s="185" t="s">
        <v>202</v>
      </c>
      <c r="Y8" s="229">
        <v>120</v>
      </c>
      <c r="Z8" s="309" t="s">
        <v>272</v>
      </c>
      <c r="AA8" s="204"/>
      <c r="AB8" s="105">
        <f>Y8/40*0.5</f>
        <v>1.5</v>
      </c>
      <c r="AC8" s="105"/>
      <c r="AD8" s="414" t="str">
        <f>'2月菜單'!E18</f>
        <v>梅汁雞丁</v>
      </c>
      <c r="AE8" s="249" t="s">
        <v>185</v>
      </c>
      <c r="AF8" s="278">
        <f t="shared" ref="AF8:AF9" si="4">AG8/704*1000</f>
        <v>80.965909090909093</v>
      </c>
      <c r="AG8" s="248">
        <v>57</v>
      </c>
      <c r="AH8" s="204"/>
      <c r="AI8" s="105">
        <f>AF8/40*0.85</f>
        <v>1.7205255681818183</v>
      </c>
      <c r="AJ8" s="105"/>
      <c r="AK8" s="217"/>
      <c r="AL8" s="218"/>
    </row>
    <row r="9" spans="1:41" s="209" customFormat="1" ht="20.100000000000001" customHeight="1">
      <c r="A9" s="418"/>
      <c r="B9" s="414"/>
      <c r="C9" s="249" t="s">
        <v>176</v>
      </c>
      <c r="D9" s="278">
        <f t="shared" si="2"/>
        <v>17.045454545454543</v>
      </c>
      <c r="E9" s="238">
        <v>12</v>
      </c>
      <c r="F9" s="171"/>
      <c r="G9" s="105"/>
      <c r="H9" s="265">
        <f t="shared" ref="H9:H10" si="5">D9/100</f>
        <v>0.17045454545454544</v>
      </c>
      <c r="I9" s="422"/>
      <c r="J9" s="364" t="s">
        <v>288</v>
      </c>
      <c r="K9" s="278">
        <f t="shared" si="3"/>
        <v>12.78409090909091</v>
      </c>
      <c r="L9" s="248">
        <v>9</v>
      </c>
      <c r="M9" s="171"/>
      <c r="N9" s="258">
        <f>K9/50</f>
        <v>0.25568181818181818</v>
      </c>
      <c r="O9" s="265"/>
      <c r="P9" s="451"/>
      <c r="Q9" s="192" t="s">
        <v>269</v>
      </c>
      <c r="R9" s="278">
        <f t="shared" si="0"/>
        <v>12.78409090909091</v>
      </c>
      <c r="S9" s="247">
        <v>9</v>
      </c>
      <c r="T9" s="105"/>
      <c r="U9" s="135"/>
      <c r="V9" s="279">
        <f t="shared" si="1"/>
        <v>0.12784090909090909</v>
      </c>
      <c r="W9" s="472"/>
      <c r="X9" s="185" t="s">
        <v>203</v>
      </c>
      <c r="Y9" s="247" t="s">
        <v>259</v>
      </c>
      <c r="Z9" s="308" t="s">
        <v>263</v>
      </c>
      <c r="AA9" s="105"/>
      <c r="AB9" s="156"/>
      <c r="AC9" s="105"/>
      <c r="AD9" s="414"/>
      <c r="AE9" s="185" t="s">
        <v>212</v>
      </c>
      <c r="AF9" s="278">
        <f t="shared" si="4"/>
        <v>28.409090909090907</v>
      </c>
      <c r="AG9" s="248">
        <v>20</v>
      </c>
      <c r="AH9" s="241">
        <f>AF9/55</f>
        <v>0.51652892561983466</v>
      </c>
      <c r="AI9" s="230"/>
      <c r="AJ9" s="126"/>
      <c r="AK9" s="217"/>
      <c r="AL9" s="180" t="s">
        <v>129</v>
      </c>
      <c r="AM9" s="219"/>
    </row>
    <row r="10" spans="1:41" s="209" customFormat="1" ht="20.100000000000001" customHeight="1">
      <c r="A10" s="418"/>
      <c r="B10" s="414"/>
      <c r="C10" s="249" t="s">
        <v>177</v>
      </c>
      <c r="D10" s="278">
        <f t="shared" si="2"/>
        <v>7.1022727272727266</v>
      </c>
      <c r="E10" s="238">
        <v>5</v>
      </c>
      <c r="F10" s="204"/>
      <c r="G10" s="156"/>
      <c r="H10" s="265">
        <f t="shared" si="5"/>
        <v>7.1022727272727265E-2</v>
      </c>
      <c r="I10" s="422"/>
      <c r="J10" s="364" t="s">
        <v>289</v>
      </c>
      <c r="K10" s="278">
        <f t="shared" si="3"/>
        <v>35.51136363636364</v>
      </c>
      <c r="L10" s="374">
        <v>25</v>
      </c>
      <c r="M10" s="204"/>
      <c r="N10" s="156"/>
      <c r="O10" s="279">
        <f>K10/100</f>
        <v>0.35511363636363641</v>
      </c>
      <c r="P10" s="451"/>
      <c r="Q10" s="185" t="s">
        <v>268</v>
      </c>
      <c r="R10" s="278">
        <f t="shared" si="0"/>
        <v>8.5227272727272716</v>
      </c>
      <c r="S10" s="247">
        <v>6</v>
      </c>
      <c r="T10" s="105"/>
      <c r="U10" s="153"/>
      <c r="V10" s="279">
        <f t="shared" si="1"/>
        <v>8.5227272727272721E-2</v>
      </c>
      <c r="W10" s="472"/>
      <c r="X10" s="185" t="s">
        <v>204</v>
      </c>
      <c r="Y10" s="247" t="s">
        <v>259</v>
      </c>
      <c r="Z10" s="247" t="s">
        <v>263</v>
      </c>
      <c r="AA10" s="204"/>
      <c r="AB10" s="156"/>
      <c r="AC10" s="126"/>
      <c r="AD10" s="414"/>
      <c r="AE10" s="185" t="s">
        <v>213</v>
      </c>
      <c r="AF10" s="278" t="s">
        <v>259</v>
      </c>
      <c r="AG10" s="248" t="s">
        <v>263</v>
      </c>
      <c r="AH10" s="204"/>
      <c r="AI10" s="156"/>
      <c r="AJ10" s="126"/>
      <c r="AK10" s="217"/>
      <c r="AL10" s="302"/>
      <c r="AM10" s="219"/>
    </row>
    <row r="11" spans="1:41" s="209" customFormat="1" ht="20.100000000000001" customHeight="1">
      <c r="A11" s="418"/>
      <c r="B11" s="414"/>
      <c r="C11" s="249" t="s">
        <v>178</v>
      </c>
      <c r="D11" s="278" t="s">
        <v>76</v>
      </c>
      <c r="E11" s="238" t="s">
        <v>309</v>
      </c>
      <c r="F11" s="204"/>
      <c r="G11" s="105"/>
      <c r="H11" s="126"/>
      <c r="I11" s="422"/>
      <c r="J11" s="364" t="s">
        <v>290</v>
      </c>
      <c r="K11" s="278" t="s">
        <v>292</v>
      </c>
      <c r="L11" s="247" t="s">
        <v>291</v>
      </c>
      <c r="M11" s="204"/>
      <c r="N11" s="112"/>
      <c r="O11" s="153"/>
      <c r="P11" s="451"/>
      <c r="Q11" s="185" t="s">
        <v>270</v>
      </c>
      <c r="R11" s="278" t="s">
        <v>259</v>
      </c>
      <c r="S11" s="247" t="s">
        <v>271</v>
      </c>
      <c r="T11" s="105"/>
      <c r="U11" s="105"/>
      <c r="V11" s="126"/>
      <c r="W11" s="473"/>
      <c r="X11" s="185"/>
      <c r="Y11" s="247"/>
      <c r="Z11" s="247"/>
      <c r="AA11" s="204"/>
      <c r="AB11" s="105"/>
      <c r="AC11" s="126"/>
      <c r="AD11" s="414"/>
      <c r="AE11" s="185" t="s">
        <v>273</v>
      </c>
      <c r="AF11" s="229" t="s">
        <v>259</v>
      </c>
      <c r="AG11" s="248">
        <v>10</v>
      </c>
      <c r="AH11" s="204"/>
      <c r="AI11" s="105"/>
      <c r="AJ11" s="105"/>
      <c r="AK11" s="217"/>
      <c r="AL11" s="180"/>
      <c r="AM11" s="219"/>
    </row>
    <row r="12" spans="1:41" s="209" customFormat="1" ht="20.100000000000001" customHeight="1">
      <c r="A12" s="418"/>
      <c r="B12" s="414"/>
      <c r="C12" s="249"/>
      <c r="D12" s="242"/>
      <c r="E12" s="238"/>
      <c r="F12" s="204"/>
      <c r="G12" s="156"/>
      <c r="H12" s="105"/>
      <c r="I12" s="422"/>
      <c r="J12" s="365"/>
      <c r="K12" s="278"/>
      <c r="L12" s="41"/>
      <c r="M12" s="204"/>
      <c r="N12" s="156"/>
      <c r="O12" s="112"/>
      <c r="P12" s="424"/>
      <c r="Q12" s="185"/>
      <c r="R12" s="278"/>
      <c r="S12" s="247"/>
      <c r="T12" s="204"/>
      <c r="U12" s="156"/>
      <c r="V12" s="126"/>
      <c r="W12" s="472"/>
      <c r="X12" s="193"/>
      <c r="Y12" s="199"/>
      <c r="Z12" s="247"/>
      <c r="AA12" s="204"/>
      <c r="AB12" s="156"/>
      <c r="AC12" s="105"/>
      <c r="AD12" s="414"/>
      <c r="AE12" s="244" t="s">
        <v>274</v>
      </c>
      <c r="AF12" s="308" t="s">
        <v>259</v>
      </c>
      <c r="AG12" s="308">
        <v>10</v>
      </c>
      <c r="AH12" s="204"/>
      <c r="AI12" s="156"/>
      <c r="AJ12" s="105"/>
      <c r="AK12" s="217"/>
      <c r="AL12" s="180"/>
      <c r="AM12" s="219"/>
    </row>
    <row r="13" spans="1:41" ht="20.100000000000001" customHeight="1">
      <c r="A13" s="418"/>
      <c r="B13" s="414"/>
      <c r="C13" s="244"/>
      <c r="D13" s="242"/>
      <c r="E13" s="245"/>
      <c r="F13" s="102"/>
      <c r="G13" s="102"/>
      <c r="H13" s="105"/>
      <c r="I13" s="422"/>
      <c r="J13" s="365"/>
      <c r="K13" s="24"/>
      <c r="L13" s="308"/>
      <c r="M13" s="204"/>
      <c r="N13" s="204"/>
      <c r="O13" s="112"/>
      <c r="P13" s="424"/>
      <c r="Q13" s="242"/>
      <c r="R13" s="155"/>
      <c r="S13" s="308"/>
      <c r="T13" s="105"/>
      <c r="U13" s="116"/>
      <c r="V13" s="126"/>
      <c r="W13" s="472"/>
      <c r="X13" s="352"/>
      <c r="Y13" s="273"/>
      <c r="Z13" s="308"/>
      <c r="AA13" s="102"/>
      <c r="AB13" s="102"/>
      <c r="AC13" s="105"/>
      <c r="AD13" s="414"/>
      <c r="AE13" s="244"/>
      <c r="AF13" s="308"/>
      <c r="AG13" s="308"/>
      <c r="AH13" s="102"/>
      <c r="AI13" s="102"/>
      <c r="AJ13" s="105"/>
      <c r="AK13" s="143"/>
      <c r="AL13" s="180"/>
    </row>
    <row r="14" spans="1:41" ht="20.100000000000001" customHeight="1">
      <c r="A14" s="418"/>
      <c r="B14" s="414"/>
      <c r="C14" s="244"/>
      <c r="D14" s="242"/>
      <c r="E14" s="245"/>
      <c r="F14" s="102"/>
      <c r="G14" s="107"/>
      <c r="H14" s="105"/>
      <c r="I14" s="422"/>
      <c r="J14" s="365"/>
      <c r="K14" s="28"/>
      <c r="L14" s="310"/>
      <c r="M14" s="204"/>
      <c r="N14" s="107"/>
      <c r="O14" s="112"/>
      <c r="P14" s="424"/>
      <c r="Q14" s="47"/>
      <c r="R14" s="308"/>
      <c r="S14" s="242"/>
      <c r="T14" s="102"/>
      <c r="U14" s="107"/>
      <c r="V14" s="105"/>
      <c r="W14" s="472"/>
      <c r="X14" s="18"/>
      <c r="Y14" s="19"/>
      <c r="Z14" s="308"/>
      <c r="AA14" s="102"/>
      <c r="AB14" s="107"/>
      <c r="AC14" s="105"/>
      <c r="AD14" s="414"/>
      <c r="AE14" s="242"/>
      <c r="AF14" s="308"/>
      <c r="AG14" s="308"/>
      <c r="AH14" s="102"/>
      <c r="AI14" s="107"/>
      <c r="AJ14" s="105"/>
      <c r="AK14" s="144"/>
      <c r="AL14" s="303"/>
    </row>
    <row r="15" spans="1:41" ht="20.100000000000001" customHeight="1">
      <c r="A15" s="418"/>
      <c r="B15" s="414"/>
      <c r="C15" s="244"/>
      <c r="D15" s="242"/>
      <c r="E15" s="245"/>
      <c r="F15" s="102"/>
      <c r="G15" s="105"/>
      <c r="H15" s="108"/>
      <c r="I15" s="422"/>
      <c r="J15" s="366"/>
      <c r="K15" s="242"/>
      <c r="L15" s="308"/>
      <c r="M15" s="204"/>
      <c r="N15" s="112"/>
      <c r="O15" s="112"/>
      <c r="P15" s="425"/>
      <c r="Q15" s="47"/>
      <c r="R15" s="308"/>
      <c r="S15" s="350"/>
      <c r="T15" s="102"/>
      <c r="U15" s="105"/>
      <c r="V15" s="108"/>
      <c r="W15" s="474"/>
      <c r="X15" s="18"/>
      <c r="Y15" s="19"/>
      <c r="Z15" s="308"/>
      <c r="AA15" s="102"/>
      <c r="AB15" s="105"/>
      <c r="AC15" s="108"/>
      <c r="AD15" s="414"/>
      <c r="AE15" s="308"/>
      <c r="AF15" s="308"/>
      <c r="AG15" s="308"/>
      <c r="AH15" s="102"/>
      <c r="AI15" s="105"/>
      <c r="AJ15" s="108"/>
      <c r="AK15" s="145"/>
      <c r="AL15" s="303"/>
    </row>
    <row r="16" spans="1:41" ht="20.100000000000001" customHeight="1">
      <c r="A16" s="433" t="s">
        <v>9</v>
      </c>
      <c r="B16" s="414" t="str">
        <f>'2月菜單'!F14</f>
        <v>三絲海帶</v>
      </c>
      <c r="C16" s="195" t="s">
        <v>179</v>
      </c>
      <c r="D16" s="278">
        <f t="shared" ref="D16:D19" si="6">E16/704*1000</f>
        <v>12.78409090909091</v>
      </c>
      <c r="E16" s="345">
        <v>9</v>
      </c>
      <c r="F16" s="131"/>
      <c r="G16" s="105">
        <f>D16/40</f>
        <v>0.31960227272727276</v>
      </c>
      <c r="H16" s="126"/>
      <c r="I16" s="455" t="str">
        <f>'2月菜單'!F15</f>
        <v>鮮菇燴豆腐</v>
      </c>
      <c r="J16" s="249" t="s">
        <v>187</v>
      </c>
      <c r="K16" s="278">
        <f t="shared" ref="K16:K19" si="7">L16/704*1000</f>
        <v>56.818181818181813</v>
      </c>
      <c r="L16" s="248">
        <v>40</v>
      </c>
      <c r="M16" s="204"/>
      <c r="N16" s="112">
        <f>K16/80</f>
        <v>0.71022727272727271</v>
      </c>
      <c r="O16" s="153"/>
      <c r="P16" s="414" t="str">
        <f>'2月菜單'!F16</f>
        <v>豬肉餡餅*1</v>
      </c>
      <c r="Q16" s="244" t="s">
        <v>195</v>
      </c>
      <c r="R16" s="155">
        <v>40</v>
      </c>
      <c r="S16" s="308" t="s">
        <v>196</v>
      </c>
      <c r="T16" s="109">
        <v>0.9</v>
      </c>
      <c r="U16" s="105">
        <v>0.3</v>
      </c>
      <c r="V16" s="126"/>
      <c r="W16" s="414" t="str">
        <f>'2月菜單'!F17</f>
        <v>培根雙花菜</v>
      </c>
      <c r="X16" s="185" t="s">
        <v>205</v>
      </c>
      <c r="Y16" s="278">
        <f t="shared" ref="Y16:Y18" si="8">Z16/704*1000</f>
        <v>12.78409090909091</v>
      </c>
      <c r="Z16" s="247">
        <v>9</v>
      </c>
      <c r="AA16" s="109"/>
      <c r="AB16" s="105">
        <f>Y16/55</f>
        <v>0.23243801652892565</v>
      </c>
      <c r="AC16" s="105"/>
      <c r="AD16" s="423" t="str">
        <f>'2月菜單'!F18</f>
        <v>鐵板肉片</v>
      </c>
      <c r="AE16" s="327" t="s">
        <v>275</v>
      </c>
      <c r="AF16" s="278">
        <f t="shared" ref="AF16:AF20" si="9">AG16/704*1000</f>
        <v>12.78409090909091</v>
      </c>
      <c r="AG16" s="248">
        <v>9</v>
      </c>
      <c r="AH16" s="109"/>
      <c r="AI16" s="258">
        <f>AF16/35</f>
        <v>0.36525974025974028</v>
      </c>
      <c r="AJ16" s="126"/>
      <c r="AL16" s="180"/>
    </row>
    <row r="17" spans="1:38" ht="20.100000000000001" customHeight="1">
      <c r="A17" s="418"/>
      <c r="B17" s="414"/>
      <c r="C17" s="195" t="s">
        <v>180</v>
      </c>
      <c r="D17" s="278">
        <f t="shared" si="6"/>
        <v>8.5227272727272716</v>
      </c>
      <c r="E17" s="345">
        <v>6</v>
      </c>
      <c r="F17" s="109"/>
      <c r="G17" s="105"/>
      <c r="H17" s="126">
        <f t="shared" ref="H17:H18" si="10">D17/100</f>
        <v>8.5227272727272721E-2</v>
      </c>
      <c r="I17" s="455"/>
      <c r="J17" s="249" t="s">
        <v>188</v>
      </c>
      <c r="K17" s="278">
        <f t="shared" si="7"/>
        <v>14.204545454545453</v>
      </c>
      <c r="L17" s="373">
        <v>10</v>
      </c>
      <c r="M17" s="204"/>
      <c r="N17" s="112"/>
      <c r="O17" s="153">
        <f>K17/100</f>
        <v>0.14204545454545453</v>
      </c>
      <c r="P17" s="414"/>
      <c r="Q17" s="244"/>
      <c r="R17" s="155"/>
      <c r="S17" s="308"/>
      <c r="T17" s="109"/>
      <c r="U17" s="105"/>
      <c r="V17" s="126"/>
      <c r="W17" s="414"/>
      <c r="X17" s="185" t="s">
        <v>206</v>
      </c>
      <c r="Y17" s="278">
        <f t="shared" si="8"/>
        <v>35.51136363636364</v>
      </c>
      <c r="Z17" s="247">
        <v>25</v>
      </c>
      <c r="AA17" s="131"/>
      <c r="AB17" s="105"/>
      <c r="AC17" s="265">
        <f t="shared" ref="AC17:AC18" si="11">Y17/100</f>
        <v>0.35511363636363641</v>
      </c>
      <c r="AD17" s="424"/>
      <c r="AE17" s="327" t="s">
        <v>266</v>
      </c>
      <c r="AF17" s="278">
        <f t="shared" si="9"/>
        <v>14.204545454545453</v>
      </c>
      <c r="AG17" s="248">
        <v>10</v>
      </c>
      <c r="AH17" s="109"/>
      <c r="AI17" s="105"/>
      <c r="AJ17" s="126">
        <f t="shared" ref="AJ17:AJ19" si="12">AF17/100</f>
        <v>0.14204545454545453</v>
      </c>
      <c r="AL17" s="303"/>
    </row>
    <row r="18" spans="1:38" ht="20.100000000000001" customHeight="1">
      <c r="A18" s="418"/>
      <c r="B18" s="414"/>
      <c r="C18" s="195" t="s">
        <v>181</v>
      </c>
      <c r="D18" s="278">
        <f t="shared" si="6"/>
        <v>28.409090909090907</v>
      </c>
      <c r="E18" s="345">
        <v>20</v>
      </c>
      <c r="F18" s="109"/>
      <c r="G18" s="109"/>
      <c r="H18" s="126">
        <f t="shared" si="10"/>
        <v>0.28409090909090906</v>
      </c>
      <c r="I18" s="455"/>
      <c r="J18" s="249" t="s">
        <v>189</v>
      </c>
      <c r="K18" s="278">
        <f t="shared" si="7"/>
        <v>8.5227272727272716</v>
      </c>
      <c r="L18" s="373">
        <v>6</v>
      </c>
      <c r="M18" s="171"/>
      <c r="N18" s="204"/>
      <c r="O18" s="279">
        <f t="shared" ref="O18:O19" si="13">K18/100</f>
        <v>8.5227272727272721E-2</v>
      </c>
      <c r="P18" s="414"/>
      <c r="Q18" s="38"/>
      <c r="R18" s="155"/>
      <c r="S18" s="18"/>
      <c r="T18" s="109"/>
      <c r="U18" s="109"/>
      <c r="V18" s="126">
        <f t="shared" ref="V18:V20" si="14">R18/100</f>
        <v>0</v>
      </c>
      <c r="W18" s="414"/>
      <c r="X18" s="96" t="s">
        <v>207</v>
      </c>
      <c r="Y18" s="278">
        <f t="shared" si="8"/>
        <v>28.409090909090907</v>
      </c>
      <c r="Z18" s="247">
        <v>20</v>
      </c>
      <c r="AA18" s="109"/>
      <c r="AB18" s="109"/>
      <c r="AC18" s="265">
        <f t="shared" si="11"/>
        <v>0.28409090909090906</v>
      </c>
      <c r="AD18" s="470"/>
      <c r="AE18" s="344" t="s">
        <v>276</v>
      </c>
      <c r="AF18" s="278">
        <f t="shared" si="9"/>
        <v>25.56818181818182</v>
      </c>
      <c r="AG18" s="248">
        <v>18</v>
      </c>
      <c r="AH18" s="109"/>
      <c r="AI18" s="105"/>
      <c r="AJ18" s="265">
        <f t="shared" si="12"/>
        <v>0.25568181818181818</v>
      </c>
      <c r="AL18" s="180"/>
    </row>
    <row r="19" spans="1:38" ht="20.100000000000001" customHeight="1">
      <c r="A19" s="418"/>
      <c r="B19" s="414"/>
      <c r="C19" s="195" t="s">
        <v>177</v>
      </c>
      <c r="D19" s="278">
        <f t="shared" si="6"/>
        <v>7.1022727272727266</v>
      </c>
      <c r="E19" s="239">
        <v>5</v>
      </c>
      <c r="F19" s="109"/>
      <c r="G19" s="110"/>
      <c r="H19" s="126"/>
      <c r="I19" s="455"/>
      <c r="J19" s="249" t="s">
        <v>177</v>
      </c>
      <c r="K19" s="278">
        <f t="shared" si="7"/>
        <v>11.363636363636363</v>
      </c>
      <c r="L19" s="373">
        <v>8</v>
      </c>
      <c r="M19" s="204"/>
      <c r="N19" s="112"/>
      <c r="O19" s="279">
        <f t="shared" si="13"/>
        <v>0.11363636363636363</v>
      </c>
      <c r="P19" s="414"/>
      <c r="Q19" s="244"/>
      <c r="R19" s="308"/>
      <c r="S19" s="18"/>
      <c r="T19" s="109"/>
      <c r="U19" s="110"/>
      <c r="V19" s="126">
        <f t="shared" si="14"/>
        <v>0</v>
      </c>
      <c r="W19" s="414"/>
      <c r="X19" s="185"/>
      <c r="Y19" s="229"/>
      <c r="Z19" s="247"/>
      <c r="AA19" s="109"/>
      <c r="AB19" s="110"/>
      <c r="AC19" s="105">
        <f>Z19/35</f>
        <v>0</v>
      </c>
      <c r="AD19" s="470"/>
      <c r="AE19" s="335" t="s">
        <v>268</v>
      </c>
      <c r="AF19" s="278">
        <f t="shared" si="9"/>
        <v>9.9431818181818183</v>
      </c>
      <c r="AG19" s="242">
        <v>7</v>
      </c>
      <c r="AH19" s="109"/>
      <c r="AI19" s="105"/>
      <c r="AJ19" s="265">
        <f t="shared" si="12"/>
        <v>9.9431818181818177E-2</v>
      </c>
      <c r="AL19" s="180"/>
    </row>
    <row r="20" spans="1:38" ht="20.100000000000001" customHeight="1">
      <c r="A20" s="418"/>
      <c r="B20" s="414"/>
      <c r="C20" s="244"/>
      <c r="D20" s="278"/>
      <c r="E20" s="245"/>
      <c r="F20" s="102"/>
      <c r="G20" s="103"/>
      <c r="H20" s="126"/>
      <c r="I20" s="455"/>
      <c r="J20" s="196" t="s">
        <v>190</v>
      </c>
      <c r="K20" s="278" t="s">
        <v>259</v>
      </c>
      <c r="L20" s="248">
        <v>0.6</v>
      </c>
      <c r="M20" s="204"/>
      <c r="N20" s="103"/>
      <c r="O20" s="153"/>
      <c r="P20" s="415"/>
      <c r="Q20" s="242"/>
      <c r="R20" s="308"/>
      <c r="S20" s="242"/>
      <c r="T20" s="102"/>
      <c r="U20" s="103"/>
      <c r="V20" s="126">
        <f t="shared" si="14"/>
        <v>0</v>
      </c>
      <c r="W20" s="414"/>
      <c r="X20" s="45"/>
      <c r="Y20" s="229"/>
      <c r="Z20" s="242"/>
      <c r="AA20" s="102"/>
      <c r="AB20" s="105">
        <f>Y20/35</f>
        <v>0</v>
      </c>
      <c r="AC20" s="126"/>
      <c r="AD20" s="470"/>
      <c r="AE20" s="336" t="s">
        <v>277</v>
      </c>
      <c r="AF20" s="278">
        <f t="shared" si="9"/>
        <v>4.2613636363636358</v>
      </c>
      <c r="AG20" s="242">
        <v>3</v>
      </c>
      <c r="AH20" s="102"/>
      <c r="AI20" s="103"/>
      <c r="AJ20" s="126"/>
      <c r="AL20" s="303"/>
    </row>
    <row r="21" spans="1:38" ht="20.100000000000001" customHeight="1">
      <c r="A21" s="418"/>
      <c r="B21" s="414"/>
      <c r="C21" s="242"/>
      <c r="D21" s="242"/>
      <c r="E21" s="245"/>
      <c r="F21" s="111"/>
      <c r="G21" s="102"/>
      <c r="H21" s="126"/>
      <c r="I21" s="455"/>
      <c r="J21" s="43"/>
      <c r="K21" s="3"/>
      <c r="L21" s="24"/>
      <c r="M21" s="112"/>
      <c r="N21" s="204"/>
      <c r="O21" s="153"/>
      <c r="P21" s="414"/>
      <c r="Q21" s="242"/>
      <c r="R21" s="242"/>
      <c r="S21" s="308"/>
      <c r="T21" s="111"/>
      <c r="U21" s="102"/>
      <c r="V21" s="126"/>
      <c r="W21" s="414"/>
      <c r="X21" s="244"/>
      <c r="Y21" s="242"/>
      <c r="Z21" s="308"/>
      <c r="AA21" s="111"/>
      <c r="AB21" s="102"/>
      <c r="AC21" s="126"/>
      <c r="AD21" s="463"/>
      <c r="AE21" s="335" t="s">
        <v>278</v>
      </c>
      <c r="AF21" s="242" t="s">
        <v>259</v>
      </c>
      <c r="AG21" s="308" t="s">
        <v>260</v>
      </c>
      <c r="AH21" s="111"/>
      <c r="AI21" s="102"/>
      <c r="AJ21" s="126"/>
    </row>
    <row r="22" spans="1:38" ht="20.100000000000001" customHeight="1">
      <c r="A22" s="433" t="s">
        <v>20</v>
      </c>
      <c r="B22" s="414" t="s">
        <v>22</v>
      </c>
      <c r="C22" s="194" t="s">
        <v>182</v>
      </c>
      <c r="D22" s="278">
        <f t="shared" ref="D22" si="15">E22/704*1000</f>
        <v>78.125</v>
      </c>
      <c r="E22" s="392">
        <v>55</v>
      </c>
      <c r="F22" s="103"/>
      <c r="G22" s="103"/>
      <c r="H22" s="126">
        <f t="shared" ref="H22" si="16">D22/100</f>
        <v>0.78125</v>
      </c>
      <c r="I22" s="414" t="s">
        <v>22</v>
      </c>
      <c r="J22" s="194" t="s">
        <v>261</v>
      </c>
      <c r="K22" s="278">
        <f t="shared" ref="K22" si="17">L22/704*1000</f>
        <v>78.125</v>
      </c>
      <c r="L22" s="392">
        <v>55</v>
      </c>
      <c r="M22" s="103"/>
      <c r="N22" s="103"/>
      <c r="O22" s="153">
        <f t="shared" ref="O22" si="18">K22/100</f>
        <v>0.78125</v>
      </c>
      <c r="P22" s="428" t="s">
        <v>75</v>
      </c>
      <c r="Q22" s="187" t="s">
        <v>87</v>
      </c>
      <c r="R22" s="186">
        <f t="shared" ref="R22" si="19">S22/701*1000</f>
        <v>0</v>
      </c>
      <c r="S22" s="1"/>
      <c r="T22" s="103"/>
      <c r="U22" s="103"/>
      <c r="V22" s="126">
        <f>R22/100</f>
        <v>0</v>
      </c>
      <c r="W22" s="414" t="s">
        <v>22</v>
      </c>
      <c r="X22" s="194" t="s">
        <v>208</v>
      </c>
      <c r="Y22" s="278">
        <f t="shared" ref="Y22" si="20">Z22/704*1000</f>
        <v>78.125</v>
      </c>
      <c r="Z22" s="392">
        <v>55</v>
      </c>
      <c r="AA22" s="103"/>
      <c r="AB22" s="103"/>
      <c r="AC22" s="126">
        <f t="shared" ref="AC22" si="21">Y22/100</f>
        <v>0.78125</v>
      </c>
      <c r="AD22" s="414" t="s">
        <v>22</v>
      </c>
      <c r="AE22" s="325" t="s">
        <v>25</v>
      </c>
      <c r="AF22" s="278">
        <f t="shared" ref="AF22" si="22">AG22/704*1000</f>
        <v>78.125</v>
      </c>
      <c r="AG22" s="384">
        <v>55</v>
      </c>
      <c r="AH22" s="103"/>
      <c r="AI22" s="103"/>
      <c r="AJ22" s="126">
        <f t="shared" ref="AJ22" si="23">AF22/100</f>
        <v>0.78125</v>
      </c>
    </row>
    <row r="23" spans="1:38" ht="20.100000000000001" customHeight="1">
      <c r="A23" s="418"/>
      <c r="B23" s="414"/>
      <c r="C23" s="207"/>
      <c r="D23" s="240"/>
      <c r="E23" s="309"/>
      <c r="F23" s="269"/>
      <c r="G23" s="269"/>
      <c r="H23" s="270"/>
      <c r="I23" s="414"/>
      <c r="J23" s="38"/>
      <c r="K23" s="308"/>
      <c r="L23" s="31"/>
      <c r="M23" s="103"/>
      <c r="N23" s="103"/>
      <c r="O23" s="153"/>
      <c r="P23" s="428"/>
      <c r="Q23" s="187"/>
      <c r="R23" s="188"/>
      <c r="S23" s="23"/>
      <c r="T23" s="103"/>
      <c r="U23" s="103"/>
      <c r="V23" s="153"/>
      <c r="W23" s="414"/>
      <c r="X23" s="38"/>
      <c r="Y23" s="353"/>
      <c r="Z23" s="201"/>
      <c r="AA23" s="103"/>
      <c r="AB23" s="103"/>
      <c r="AC23" s="126"/>
      <c r="AD23" s="414"/>
      <c r="AE23" s="308"/>
      <c r="AF23" s="24"/>
      <c r="AG23" s="20"/>
      <c r="AH23" s="103"/>
      <c r="AI23" s="103"/>
      <c r="AJ23" s="126"/>
    </row>
    <row r="24" spans="1:38" ht="20.100000000000001" customHeight="1">
      <c r="A24" s="418"/>
      <c r="B24" s="434"/>
      <c r="C24" s="249"/>
      <c r="D24" s="278"/>
      <c r="E24" s="242"/>
      <c r="F24" s="258"/>
      <c r="G24" s="254">
        <f>D24/55</f>
        <v>0</v>
      </c>
      <c r="H24" s="265"/>
      <c r="I24" s="415"/>
      <c r="J24" s="275"/>
      <c r="K24" s="276"/>
      <c r="L24" s="277"/>
      <c r="M24" s="112"/>
      <c r="N24" s="112"/>
      <c r="O24" s="112"/>
      <c r="P24" s="428"/>
      <c r="Q24" s="341" t="s">
        <v>37</v>
      </c>
      <c r="R24" s="342"/>
      <c r="S24" s="343">
        <v>0.4</v>
      </c>
      <c r="T24" s="112"/>
      <c r="U24" s="111"/>
      <c r="V24" s="111"/>
      <c r="W24" s="434"/>
      <c r="X24" s="329"/>
      <c r="Y24" s="278"/>
      <c r="Z24" s="242"/>
      <c r="AA24" s="133"/>
      <c r="AB24" s="113"/>
      <c r="AC24" s="111"/>
      <c r="AD24" s="414"/>
      <c r="AE24" s="308"/>
      <c r="AF24" s="3"/>
      <c r="AG24" s="24"/>
      <c r="AH24" s="112"/>
      <c r="AI24" s="113"/>
      <c r="AJ24" s="111"/>
    </row>
    <row r="25" spans="1:38" ht="20.100000000000001" customHeight="1">
      <c r="A25" s="458" t="s">
        <v>10</v>
      </c>
      <c r="B25" s="464" t="str">
        <f>'2月菜單'!H14</f>
        <v>筍絲龍骨湯</v>
      </c>
      <c r="C25" s="326" t="s">
        <v>183</v>
      </c>
      <c r="D25" s="278">
        <f t="shared" ref="D25:D26" si="24">E25/704*1000</f>
        <v>21.30681818181818</v>
      </c>
      <c r="E25" s="246">
        <v>15</v>
      </c>
      <c r="F25" s="257"/>
      <c r="G25" s="254"/>
      <c r="H25" s="265">
        <f>D25/100</f>
        <v>0.2130681818181818</v>
      </c>
      <c r="I25" s="466" t="str">
        <f>'2月菜單'!H15</f>
        <v>紫菜蛋花湯</v>
      </c>
      <c r="J25" s="249" t="s">
        <v>191</v>
      </c>
      <c r="K25" s="278">
        <f t="shared" ref="K25" si="25">L25/704*1000</f>
        <v>14.204545454545453</v>
      </c>
      <c r="L25" s="215">
        <v>10</v>
      </c>
      <c r="M25" s="205"/>
      <c r="N25" s="112">
        <f>K25/55</f>
        <v>0.25826446280991733</v>
      </c>
      <c r="O25" s="153"/>
      <c r="P25" s="467" t="str">
        <f>'2月菜單'!H16</f>
        <v>關東煮</v>
      </c>
      <c r="Q25" s="244" t="s">
        <v>197</v>
      </c>
      <c r="R25" s="278">
        <f t="shared" ref="R25:R28" si="26">S25/704*1000</f>
        <v>28.409090909090907</v>
      </c>
      <c r="S25" s="394">
        <v>20</v>
      </c>
      <c r="T25" s="132"/>
      <c r="U25" s="114"/>
      <c r="V25" s="279">
        <f t="shared" ref="V25" si="27">R25/100</f>
        <v>0.28409090909090906</v>
      </c>
      <c r="W25" s="461" t="str">
        <f>'2月菜單'!H17</f>
        <v>刺瓜海帶湯</v>
      </c>
      <c r="X25" s="198" t="s">
        <v>209</v>
      </c>
      <c r="Y25" s="278">
        <f t="shared" ref="Y25:Y27" si="28">Z25/704*1000</f>
        <v>35.51136363636364</v>
      </c>
      <c r="Z25" s="247">
        <v>25</v>
      </c>
      <c r="AA25" s="200"/>
      <c r="AB25" s="105"/>
      <c r="AC25" s="126">
        <f t="shared" ref="AC25:AC26" si="29">Y25/100</f>
        <v>0.35511363636363641</v>
      </c>
      <c r="AD25" s="415" t="str">
        <f>'2月菜單'!H18</f>
        <v>味噌油腐湯</v>
      </c>
      <c r="AE25" s="192" t="s">
        <v>215</v>
      </c>
      <c r="AF25" s="278">
        <f t="shared" ref="AF25:AF26" si="30">AG25/704*1000</f>
        <v>11.363636363636363</v>
      </c>
      <c r="AG25" s="247">
        <v>8</v>
      </c>
      <c r="AH25" s="105"/>
      <c r="AI25" s="258">
        <f>AF25/55</f>
        <v>0.20661157024793389</v>
      </c>
      <c r="AJ25" s="126"/>
    </row>
    <row r="26" spans="1:38" ht="20.100000000000001" customHeight="1">
      <c r="A26" s="459"/>
      <c r="B26" s="451"/>
      <c r="C26" s="327" t="s">
        <v>184</v>
      </c>
      <c r="D26" s="278">
        <f t="shared" si="24"/>
        <v>8.5227272727272716</v>
      </c>
      <c r="E26" s="273">
        <v>6</v>
      </c>
      <c r="F26" s="257"/>
      <c r="G26" s="257"/>
      <c r="H26" s="265">
        <f t="shared" ref="H26" si="31">D26/100</f>
        <v>8.5227272727272721E-2</v>
      </c>
      <c r="I26" s="466"/>
      <c r="J26" s="249" t="s">
        <v>192</v>
      </c>
      <c r="K26" s="278"/>
      <c r="L26" s="206" t="s">
        <v>262</v>
      </c>
      <c r="M26" s="258">
        <f>K26/85</f>
        <v>0</v>
      </c>
      <c r="N26" s="112"/>
      <c r="O26" s="153"/>
      <c r="P26" s="468"/>
      <c r="Q26" s="244" t="s">
        <v>198</v>
      </c>
      <c r="R26" s="278">
        <f t="shared" si="26"/>
        <v>14.204545454545453</v>
      </c>
      <c r="S26" s="308">
        <v>10</v>
      </c>
      <c r="T26" s="241">
        <f>R26/85</f>
        <v>0.16711229946524062</v>
      </c>
      <c r="U26" s="112"/>
      <c r="V26" s="153"/>
      <c r="W26" s="462"/>
      <c r="X26" s="198" t="s">
        <v>210</v>
      </c>
      <c r="Y26" s="278">
        <f t="shared" si="28"/>
        <v>4.2613636363636358</v>
      </c>
      <c r="Z26" s="247">
        <v>3</v>
      </c>
      <c r="AA26" s="200"/>
      <c r="AB26" s="254"/>
      <c r="AC26" s="265">
        <f t="shared" si="29"/>
        <v>4.261363636363636E-2</v>
      </c>
      <c r="AD26" s="415"/>
      <c r="AE26" s="249" t="s">
        <v>216</v>
      </c>
      <c r="AF26" s="278">
        <f t="shared" si="30"/>
        <v>35.51136363636364</v>
      </c>
      <c r="AG26" s="247">
        <v>25</v>
      </c>
      <c r="AH26" s="105"/>
      <c r="AI26" s="102"/>
      <c r="AJ26" s="265">
        <f t="shared" ref="AJ26" si="32">AF26/100</f>
        <v>0.35511363636363641</v>
      </c>
    </row>
    <row r="27" spans="1:38" ht="20.100000000000001" customHeight="1">
      <c r="A27" s="459"/>
      <c r="B27" s="451"/>
      <c r="C27" s="244"/>
      <c r="D27" s="278"/>
      <c r="E27" s="308"/>
      <c r="F27" s="131"/>
      <c r="G27" s="254"/>
      <c r="H27" s="265"/>
      <c r="I27" s="466"/>
      <c r="J27" s="161"/>
      <c r="K27" s="278"/>
      <c r="L27" s="206"/>
      <c r="M27" s="258"/>
      <c r="N27" s="112"/>
      <c r="O27" s="153"/>
      <c r="P27" s="468"/>
      <c r="Q27" s="244" t="s">
        <v>199</v>
      </c>
      <c r="R27" s="278">
        <f t="shared" si="26"/>
        <v>8.5227272727272716</v>
      </c>
      <c r="S27" s="308">
        <v>6</v>
      </c>
      <c r="T27" s="241">
        <f>R27/35</f>
        <v>0.24350649350649348</v>
      </c>
      <c r="U27" s="105"/>
      <c r="V27" s="153"/>
      <c r="W27" s="462"/>
      <c r="X27" s="244" t="s">
        <v>211</v>
      </c>
      <c r="Y27" s="278">
        <f t="shared" si="28"/>
        <v>8.5227272727272716</v>
      </c>
      <c r="Z27" s="308">
        <v>6</v>
      </c>
      <c r="AA27" s="137"/>
      <c r="AB27" s="254">
        <f>Y27/35</f>
        <v>0.24350649350649348</v>
      </c>
      <c r="AC27" s="126"/>
      <c r="AD27" s="415"/>
      <c r="AE27" s="249" t="s">
        <v>217</v>
      </c>
      <c r="AF27" s="278" t="s">
        <v>280</v>
      </c>
      <c r="AG27" s="248" t="s">
        <v>279</v>
      </c>
      <c r="AH27" s="105"/>
      <c r="AI27" s="112"/>
      <c r="AJ27" s="153"/>
    </row>
    <row r="28" spans="1:38" ht="20.100000000000001" customHeight="1">
      <c r="A28" s="459"/>
      <c r="B28" s="451"/>
      <c r="C28" s="38"/>
      <c r="D28" s="278"/>
      <c r="E28" s="308"/>
      <c r="F28" s="254"/>
      <c r="G28" s="254"/>
      <c r="H28" s="265"/>
      <c r="I28" s="466"/>
      <c r="J28" s="249"/>
      <c r="K28" s="278"/>
      <c r="L28" s="3"/>
      <c r="M28" s="132"/>
      <c r="N28" s="133"/>
      <c r="O28" s="153"/>
      <c r="P28" s="468"/>
      <c r="Q28" s="38" t="s">
        <v>200</v>
      </c>
      <c r="R28" s="278">
        <f t="shared" si="26"/>
        <v>8.5227272727272716</v>
      </c>
      <c r="S28" s="308">
        <v>6</v>
      </c>
      <c r="T28" s="241">
        <f>R28/70</f>
        <v>0.12175324675324674</v>
      </c>
      <c r="U28" s="175"/>
      <c r="V28" s="153"/>
      <c r="W28" s="462"/>
      <c r="X28" s="197"/>
      <c r="Y28" s="278"/>
      <c r="Z28" s="247"/>
      <c r="AA28" s="137"/>
      <c r="AB28" s="105"/>
      <c r="AC28" s="126"/>
      <c r="AD28" s="415"/>
      <c r="AE28" s="185"/>
      <c r="AF28" s="278"/>
      <c r="AG28" s="308"/>
      <c r="AH28" s="105"/>
      <c r="AI28" s="105"/>
      <c r="AJ28" s="126"/>
    </row>
    <row r="29" spans="1:38" ht="20.100000000000001" customHeight="1">
      <c r="A29" s="460"/>
      <c r="B29" s="465"/>
      <c r="C29" s="38"/>
      <c r="D29" s="278"/>
      <c r="E29" s="308"/>
      <c r="F29" s="254"/>
      <c r="G29" s="257"/>
      <c r="H29" s="265"/>
      <c r="I29" s="466"/>
      <c r="J29" s="341" t="s">
        <v>37</v>
      </c>
      <c r="K29" s="342"/>
      <c r="L29" s="343">
        <v>0.6</v>
      </c>
      <c r="M29" s="112"/>
      <c r="N29" s="204"/>
      <c r="O29" s="153">
        <f t="shared" ref="O29" si="33">K29/100</f>
        <v>0</v>
      </c>
      <c r="P29" s="469"/>
      <c r="Q29" s="244" t="s">
        <v>201</v>
      </c>
      <c r="R29" s="242" t="s">
        <v>259</v>
      </c>
      <c r="S29" s="308" t="s">
        <v>263</v>
      </c>
      <c r="T29" s="112"/>
      <c r="U29" s="102"/>
      <c r="V29" s="153"/>
      <c r="W29" s="463"/>
      <c r="X29" s="341" t="s">
        <v>37</v>
      </c>
      <c r="Y29" s="342"/>
      <c r="Z29" s="343">
        <v>0.8</v>
      </c>
      <c r="AA29" s="105"/>
      <c r="AB29" s="102"/>
      <c r="AC29" s="126"/>
      <c r="AD29" s="414"/>
      <c r="AE29" s="341" t="s">
        <v>37</v>
      </c>
      <c r="AF29" s="342"/>
      <c r="AG29" s="343">
        <v>0.8</v>
      </c>
      <c r="AH29" s="105"/>
      <c r="AI29" s="102"/>
      <c r="AJ29" s="126"/>
    </row>
    <row r="30" spans="1:38" ht="20.100000000000001" customHeight="1">
      <c r="A30" s="417" t="s">
        <v>2</v>
      </c>
      <c r="B30" s="418"/>
      <c r="C30" s="341" t="s">
        <v>37</v>
      </c>
      <c r="D30" s="342"/>
      <c r="E30" s="343">
        <v>0.8</v>
      </c>
      <c r="F30" s="271"/>
      <c r="G30" s="272"/>
      <c r="H30" s="272"/>
      <c r="I30" s="36" t="s">
        <v>2</v>
      </c>
      <c r="J30" s="162"/>
      <c r="K30" s="136"/>
      <c r="L30" s="310"/>
      <c r="M30" s="112"/>
      <c r="N30" s="116"/>
      <c r="O30" s="116"/>
      <c r="P30" s="36"/>
      <c r="Q30" s="160" t="s">
        <v>29</v>
      </c>
      <c r="R30" s="160"/>
      <c r="S30" s="48" t="s">
        <v>127</v>
      </c>
      <c r="T30" s="112"/>
      <c r="U30" s="116"/>
      <c r="V30" s="116"/>
      <c r="W30" s="36" t="s">
        <v>2</v>
      </c>
      <c r="X30" s="395" t="str">
        <f>'2月菜單'!I17</f>
        <v>鮮奶</v>
      </c>
      <c r="Y30" s="6"/>
      <c r="Z30" s="48" t="s">
        <v>127</v>
      </c>
      <c r="AA30" s="105"/>
      <c r="AB30" s="116"/>
      <c r="AC30" s="116"/>
      <c r="AD30" s="36" t="s">
        <v>2</v>
      </c>
      <c r="AE30" s="6"/>
      <c r="AF30" s="6"/>
      <c r="AG30" s="36"/>
      <c r="AH30" s="105"/>
      <c r="AI30" s="116"/>
      <c r="AJ30" s="116"/>
    </row>
    <row r="31" spans="1:38" ht="20.100000000000001" customHeight="1">
      <c r="A31" s="417" t="s">
        <v>11</v>
      </c>
      <c r="B31" s="418"/>
      <c r="C31" s="36"/>
      <c r="D31" s="6"/>
      <c r="E31" s="36"/>
      <c r="F31" s="117"/>
      <c r="G31" s="117"/>
      <c r="H31" s="127"/>
      <c r="I31" s="36" t="s">
        <v>11</v>
      </c>
      <c r="J31" s="36"/>
      <c r="K31" s="6"/>
      <c r="L31" s="36"/>
      <c r="M31" s="117"/>
      <c r="N31" s="117"/>
      <c r="O31" s="127"/>
      <c r="P31" s="36" t="s">
        <v>11</v>
      </c>
      <c r="Q31" s="160"/>
      <c r="R31" s="160"/>
      <c r="S31" s="48"/>
      <c r="T31" s="117"/>
      <c r="U31" s="117"/>
      <c r="V31" s="127"/>
      <c r="W31" s="36" t="s">
        <v>11</v>
      </c>
      <c r="X31" s="6"/>
      <c r="Y31" s="6"/>
      <c r="Z31" s="36"/>
      <c r="AA31" s="117"/>
      <c r="AB31" s="117"/>
      <c r="AC31" s="127"/>
      <c r="AD31" s="36" t="s">
        <v>11</v>
      </c>
      <c r="AE31" s="36"/>
      <c r="AF31" s="6"/>
      <c r="AG31" s="36"/>
      <c r="AH31" s="117"/>
      <c r="AI31" s="117"/>
      <c r="AJ31" s="127"/>
    </row>
    <row r="32" spans="1:38" ht="20.100000000000001" customHeight="1">
      <c r="A32" s="430" t="s">
        <v>12</v>
      </c>
      <c r="B32" s="416" t="s">
        <v>13</v>
      </c>
      <c r="C32" s="416"/>
      <c r="D32" s="7">
        <v>3</v>
      </c>
      <c r="E32" s="14">
        <f>D32*45</f>
        <v>135</v>
      </c>
      <c r="F32" s="117"/>
      <c r="G32" s="117"/>
      <c r="H32" s="117"/>
      <c r="I32" s="416" t="s">
        <v>13</v>
      </c>
      <c r="J32" s="416"/>
      <c r="K32" s="7">
        <v>3</v>
      </c>
      <c r="L32" s="14">
        <f>K32*45</f>
        <v>135</v>
      </c>
      <c r="M32" s="117"/>
      <c r="N32" s="117"/>
      <c r="O32" s="117"/>
      <c r="P32" s="416" t="s">
        <v>13</v>
      </c>
      <c r="Q32" s="416"/>
      <c r="R32" s="7">
        <v>3</v>
      </c>
      <c r="S32" s="14">
        <f>R32*45</f>
        <v>135</v>
      </c>
      <c r="T32" s="117"/>
      <c r="U32" s="117"/>
      <c r="V32" s="117"/>
      <c r="W32" s="416" t="s">
        <v>13</v>
      </c>
      <c r="X32" s="416"/>
      <c r="Y32" s="7">
        <v>3</v>
      </c>
      <c r="Z32" s="14">
        <f>Y32*45</f>
        <v>135</v>
      </c>
      <c r="AA32" s="117"/>
      <c r="AB32" s="117"/>
      <c r="AC32" s="117"/>
      <c r="AD32" s="416" t="s">
        <v>13</v>
      </c>
      <c r="AE32" s="416"/>
      <c r="AF32" s="7">
        <v>3</v>
      </c>
      <c r="AG32" s="14">
        <f>AF32*45</f>
        <v>135</v>
      </c>
      <c r="AH32" s="117"/>
      <c r="AI32" s="117"/>
      <c r="AJ32" s="117"/>
    </row>
    <row r="33" spans="1:36" ht="20.100000000000001" customHeight="1">
      <c r="A33" s="431"/>
      <c r="B33" s="210" t="s">
        <v>88</v>
      </c>
      <c r="C33" s="210"/>
      <c r="D33" s="124">
        <f>SUM(F5:F29)</f>
        <v>4.5</v>
      </c>
      <c r="E33" s="15">
        <f>D33*70</f>
        <v>315</v>
      </c>
      <c r="F33" s="118"/>
      <c r="G33" s="118"/>
      <c r="H33" s="118"/>
      <c r="I33" s="210" t="s">
        <v>88</v>
      </c>
      <c r="J33" s="210"/>
      <c r="K33" s="124">
        <f>SUM(M5:M29)</f>
        <v>4.5</v>
      </c>
      <c r="L33" s="15">
        <f>K33*70</f>
        <v>315</v>
      </c>
      <c r="M33" s="118"/>
      <c r="N33" s="118"/>
      <c r="O33" s="118"/>
      <c r="P33" s="210" t="s">
        <v>88</v>
      </c>
      <c r="Q33" s="210"/>
      <c r="R33" s="124">
        <f>SUM(T5:T29)</f>
        <v>5.9323720397249815</v>
      </c>
      <c r="S33" s="15">
        <f>R33*70</f>
        <v>415.26604278074871</v>
      </c>
      <c r="T33" s="118"/>
      <c r="U33" s="118"/>
      <c r="V33" s="118"/>
      <c r="W33" s="210" t="s">
        <v>88</v>
      </c>
      <c r="X33" s="210"/>
      <c r="Y33" s="124">
        <f>SUM(AA5:AA29)</f>
        <v>4.5</v>
      </c>
      <c r="Z33" s="15">
        <f>Y33*70</f>
        <v>315</v>
      </c>
      <c r="AA33" s="118"/>
      <c r="AB33" s="118"/>
      <c r="AC33" s="118"/>
      <c r="AD33" s="210" t="s">
        <v>88</v>
      </c>
      <c r="AE33" s="210"/>
      <c r="AF33" s="124">
        <f>SUM(AH5:AH29)</f>
        <v>5.0165289256198342</v>
      </c>
      <c r="AG33" s="15">
        <f>AF33*70</f>
        <v>351.15702479338842</v>
      </c>
      <c r="AH33" s="118"/>
      <c r="AI33" s="118"/>
      <c r="AJ33" s="118"/>
    </row>
    <row r="34" spans="1:36" ht="20.100000000000001" customHeight="1">
      <c r="A34" s="431"/>
      <c r="B34" s="210" t="s">
        <v>89</v>
      </c>
      <c r="C34" s="210"/>
      <c r="D34" s="124">
        <f>SUM(G5:G31)</f>
        <v>2.5923295454545459</v>
      </c>
      <c r="E34" s="15">
        <f>D34*75</f>
        <v>194.42471590909093</v>
      </c>
      <c r="F34" s="119"/>
      <c r="G34" s="119"/>
      <c r="H34" s="119"/>
      <c r="I34" s="210" t="s">
        <v>89</v>
      </c>
      <c r="J34" s="210"/>
      <c r="K34" s="124">
        <f>SUM(N5:N31)</f>
        <v>2.928719008264463</v>
      </c>
      <c r="L34" s="15">
        <f>K34*75</f>
        <v>219.65392561983472</v>
      </c>
      <c r="M34" s="119"/>
      <c r="N34" s="119"/>
      <c r="O34" s="119"/>
      <c r="P34" s="210" t="s">
        <v>89</v>
      </c>
      <c r="Q34" s="210"/>
      <c r="R34" s="124">
        <f>SUM(U5:U31)</f>
        <v>2.1262987012987011</v>
      </c>
      <c r="S34" s="15">
        <f>R34*75</f>
        <v>159.47240259740258</v>
      </c>
      <c r="T34" s="119"/>
      <c r="U34" s="119"/>
      <c r="V34" s="119"/>
      <c r="W34" s="210" t="s">
        <v>89</v>
      </c>
      <c r="X34" s="210"/>
      <c r="Y34" s="124">
        <f>SUM(AB5:AB31)</f>
        <v>1.9759445100354192</v>
      </c>
      <c r="Z34" s="15">
        <f>Y34*75</f>
        <v>148.19583825265644</v>
      </c>
      <c r="AA34" s="119"/>
      <c r="AB34" s="119"/>
      <c r="AC34" s="119"/>
      <c r="AD34" s="210" t="s">
        <v>89</v>
      </c>
      <c r="AE34" s="210"/>
      <c r="AF34" s="124">
        <f>SUM(AI5:AI31)</f>
        <v>2.2923968786894924</v>
      </c>
      <c r="AG34" s="15">
        <f>AF34*75</f>
        <v>171.92976590171193</v>
      </c>
      <c r="AH34" s="119"/>
      <c r="AI34" s="119"/>
      <c r="AJ34" s="119"/>
    </row>
    <row r="35" spans="1:36" ht="20.100000000000001" customHeight="1">
      <c r="A35" s="431"/>
      <c r="B35" s="210" t="s">
        <v>14</v>
      </c>
      <c r="C35" s="210"/>
      <c r="D35" s="124">
        <f>SUM(H5:H29)</f>
        <v>1.6903409090909092</v>
      </c>
      <c r="E35" s="15">
        <f>D35*25</f>
        <v>42.258522727272727</v>
      </c>
      <c r="F35" s="120"/>
      <c r="G35" s="120"/>
      <c r="H35" s="120"/>
      <c r="I35" s="210" t="s">
        <v>14</v>
      </c>
      <c r="J35" s="210"/>
      <c r="K35" s="124">
        <f>SUM(O5:O29)</f>
        <v>1.4772727272727273</v>
      </c>
      <c r="L35" s="15">
        <f>K35*25</f>
        <v>36.93181818181818</v>
      </c>
      <c r="M35" s="120"/>
      <c r="N35" s="120"/>
      <c r="O35" s="120"/>
      <c r="P35" s="210" t="s">
        <v>14</v>
      </c>
      <c r="Q35" s="210"/>
      <c r="R35" s="124">
        <f>SUM(V5:V29)</f>
        <v>1.4914772727272725</v>
      </c>
      <c r="S35" s="15">
        <f>R35*25</f>
        <v>37.286931818181813</v>
      </c>
      <c r="T35" s="120"/>
      <c r="U35" s="120"/>
      <c r="V35" s="120"/>
      <c r="W35" s="210" t="s">
        <v>14</v>
      </c>
      <c r="X35" s="210"/>
      <c r="Y35" s="124">
        <f>SUM(AC5:AC29)</f>
        <v>1.8181818181818183</v>
      </c>
      <c r="Z35" s="15">
        <f>Y35*25</f>
        <v>45.45454545454546</v>
      </c>
      <c r="AA35" s="120"/>
      <c r="AB35" s="120"/>
      <c r="AC35" s="120"/>
      <c r="AD35" s="210" t="s">
        <v>14</v>
      </c>
      <c r="AE35" s="210"/>
      <c r="AF35" s="124">
        <f>SUM(AJ5:AJ29)</f>
        <v>1.6335227272727273</v>
      </c>
      <c r="AG35" s="15">
        <f>AF35*25</f>
        <v>40.83806818181818</v>
      </c>
      <c r="AH35" s="120"/>
      <c r="AI35" s="120"/>
      <c r="AJ35" s="120"/>
    </row>
    <row r="36" spans="1:36" ht="20.100000000000001" customHeight="1">
      <c r="A36" s="431"/>
      <c r="B36" s="210" t="s">
        <v>15</v>
      </c>
      <c r="C36" s="210"/>
      <c r="D36" s="8">
        <v>0</v>
      </c>
      <c r="E36" s="16">
        <f>D36*60</f>
        <v>0</v>
      </c>
      <c r="F36" s="120"/>
      <c r="G36" s="120"/>
      <c r="H36" s="120"/>
      <c r="I36" s="210" t="s">
        <v>15</v>
      </c>
      <c r="J36" s="210"/>
      <c r="K36" s="8">
        <v>0</v>
      </c>
      <c r="L36" s="16">
        <f>K36*60</f>
        <v>0</v>
      </c>
      <c r="M36" s="120"/>
      <c r="N36" s="120"/>
      <c r="O36" s="120"/>
      <c r="P36" s="210" t="s">
        <v>15</v>
      </c>
      <c r="Q36" s="210"/>
      <c r="R36" s="8">
        <v>1</v>
      </c>
      <c r="S36" s="16">
        <f>R36*60</f>
        <v>60</v>
      </c>
      <c r="T36" s="120"/>
      <c r="U36" s="120"/>
      <c r="V36" s="120"/>
      <c r="W36" s="210" t="s">
        <v>15</v>
      </c>
      <c r="X36" s="210"/>
      <c r="Y36" s="8">
        <v>0</v>
      </c>
      <c r="Z36" s="16">
        <f>Y36*60</f>
        <v>0</v>
      </c>
      <c r="AA36" s="120"/>
      <c r="AB36" s="120"/>
      <c r="AC36" s="120"/>
      <c r="AD36" s="210" t="s">
        <v>15</v>
      </c>
      <c r="AE36" s="210"/>
      <c r="AF36" s="8">
        <v>0</v>
      </c>
      <c r="AG36" s="16">
        <f>AF36*60</f>
        <v>0</v>
      </c>
      <c r="AH36" s="120"/>
      <c r="AI36" s="120"/>
      <c r="AJ36" s="120"/>
    </row>
    <row r="37" spans="1:36" ht="20.100000000000001" customHeight="1">
      <c r="A37" s="432"/>
      <c r="B37" s="12" t="s">
        <v>17</v>
      </c>
      <c r="C37" s="12"/>
      <c r="D37" s="13">
        <v>0</v>
      </c>
      <c r="E37" s="16">
        <f>D37*120</f>
        <v>0</v>
      </c>
      <c r="F37" s="121"/>
      <c r="G37" s="121"/>
      <c r="H37" s="121"/>
      <c r="I37" s="12" t="s">
        <v>17</v>
      </c>
      <c r="J37" s="12"/>
      <c r="K37" s="13">
        <v>0</v>
      </c>
      <c r="L37" s="16">
        <f>K37*120</f>
        <v>0</v>
      </c>
      <c r="M37" s="176"/>
      <c r="N37" s="176"/>
      <c r="O37" s="176"/>
      <c r="P37" s="12" t="s">
        <v>17</v>
      </c>
      <c r="Q37" s="12"/>
      <c r="R37" s="13">
        <v>0</v>
      </c>
      <c r="S37" s="16">
        <f>R37*120</f>
        <v>0</v>
      </c>
      <c r="T37" s="121"/>
      <c r="U37" s="121"/>
      <c r="V37" s="121"/>
      <c r="W37" s="12" t="s">
        <v>17</v>
      </c>
      <c r="X37" s="12"/>
      <c r="Y37" s="13">
        <v>0</v>
      </c>
      <c r="Z37" s="16">
        <f>Y37*120</f>
        <v>0</v>
      </c>
      <c r="AA37" s="121"/>
      <c r="AB37" s="121"/>
      <c r="AC37" s="121"/>
      <c r="AD37" s="12" t="s">
        <v>17</v>
      </c>
      <c r="AE37" s="12"/>
      <c r="AF37" s="13">
        <v>0</v>
      </c>
      <c r="AG37" s="16">
        <f>AF37*120</f>
        <v>0</v>
      </c>
      <c r="AH37" s="121"/>
      <c r="AI37" s="121"/>
      <c r="AJ37" s="121"/>
    </row>
    <row r="38" spans="1:36" s="2" customFormat="1" ht="20.100000000000001" customHeight="1">
      <c r="A38" s="9"/>
      <c r="B38" s="416" t="s">
        <v>16</v>
      </c>
      <c r="C38" s="416"/>
      <c r="D38" s="10"/>
      <c r="E38" s="16">
        <f>SUM(E32:E37)</f>
        <v>686.68323863636374</v>
      </c>
      <c r="F38" s="121"/>
      <c r="G38" s="121"/>
      <c r="H38" s="121"/>
      <c r="I38" s="416" t="s">
        <v>16</v>
      </c>
      <c r="J38" s="416"/>
      <c r="K38" s="11"/>
      <c r="L38" s="16">
        <f>SUM(L32:L37)</f>
        <v>706.58574380165282</v>
      </c>
      <c r="M38" s="176"/>
      <c r="N38" s="176"/>
      <c r="O38" s="176"/>
      <c r="P38" s="416" t="s">
        <v>16</v>
      </c>
      <c r="Q38" s="416"/>
      <c r="R38" s="11"/>
      <c r="S38" s="16">
        <f>SUM(S32:S37)</f>
        <v>807.02537719633301</v>
      </c>
      <c r="T38" s="121"/>
      <c r="U38" s="121"/>
      <c r="V38" s="121"/>
      <c r="W38" s="416" t="s">
        <v>16</v>
      </c>
      <c r="X38" s="416"/>
      <c r="Y38" s="11"/>
      <c r="Z38" s="16">
        <f>SUM(Z32:Z37)</f>
        <v>643.65038370720197</v>
      </c>
      <c r="AA38" s="121"/>
      <c r="AB38" s="121"/>
      <c r="AC38" s="121"/>
      <c r="AD38" s="416" t="s">
        <v>16</v>
      </c>
      <c r="AE38" s="416"/>
      <c r="AF38" s="11"/>
      <c r="AG38" s="16">
        <f>SUM(AG32:AG36)</f>
        <v>698.92485887691851</v>
      </c>
      <c r="AH38" s="121"/>
      <c r="AI38" s="121"/>
      <c r="AJ38" s="121"/>
    </row>
    <row r="39" spans="1:36" s="22" customFormat="1" ht="16.5">
      <c r="A39" s="445" t="s">
        <v>27</v>
      </c>
      <c r="B39" s="445"/>
      <c r="C39" s="445"/>
      <c r="D39" s="445"/>
      <c r="E39" s="445"/>
      <c r="F39" s="445"/>
      <c r="G39" s="445"/>
      <c r="H39" s="445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 s="446"/>
      <c r="T39" s="446"/>
      <c r="U39" s="446"/>
      <c r="V39" s="446"/>
      <c r="W39" s="446"/>
      <c r="X39" s="446"/>
      <c r="Y39" s="446"/>
      <c r="Z39" s="446"/>
      <c r="AA39" s="446"/>
      <c r="AB39" s="446"/>
      <c r="AC39" s="446"/>
      <c r="AD39" s="446"/>
      <c r="AE39" s="446"/>
      <c r="AF39" s="446"/>
      <c r="AG39" s="446"/>
      <c r="AH39" s="97"/>
      <c r="AI39" s="97"/>
      <c r="AJ39" s="97"/>
    </row>
    <row r="40" spans="1:36" ht="16.5">
      <c r="A40" s="442" t="s">
        <v>52</v>
      </c>
      <c r="B40" s="443"/>
      <c r="C40" s="443"/>
      <c r="D40" s="443"/>
      <c r="E40" s="443"/>
      <c r="F40" s="443"/>
      <c r="G40" s="444"/>
      <c r="H40" s="444"/>
      <c r="I40" s="444"/>
      <c r="J40" s="444"/>
      <c r="K40" s="444"/>
      <c r="L40" s="444"/>
      <c r="M40" s="177"/>
      <c r="N40" s="177"/>
      <c r="O40" s="177"/>
      <c r="T40" s="123"/>
      <c r="U40" s="123"/>
      <c r="V40" s="123"/>
      <c r="AA40" s="123"/>
      <c r="AB40" s="123"/>
      <c r="AC40" s="123"/>
      <c r="AH40" s="123"/>
      <c r="AI40" s="123"/>
      <c r="AJ40" s="123"/>
    </row>
    <row r="41" spans="1:36">
      <c r="F41" s="123"/>
      <c r="G41" s="123"/>
      <c r="H41" s="123"/>
      <c r="M41" s="177"/>
      <c r="N41" s="177"/>
      <c r="O41" s="177"/>
      <c r="T41" s="123"/>
      <c r="U41" s="123"/>
      <c r="V41" s="123"/>
      <c r="AA41" s="123"/>
      <c r="AB41" s="123"/>
      <c r="AC41" s="123"/>
      <c r="AH41" s="123"/>
      <c r="AI41" s="123"/>
      <c r="AJ41" s="123"/>
    </row>
    <row r="42" spans="1:36">
      <c r="F42" s="123"/>
      <c r="G42" s="123"/>
      <c r="H42" s="123"/>
      <c r="M42" s="177"/>
      <c r="N42" s="177"/>
      <c r="O42" s="177"/>
      <c r="T42" s="123"/>
      <c r="U42" s="123"/>
      <c r="V42" s="123"/>
      <c r="AA42" s="123"/>
      <c r="AB42" s="123"/>
      <c r="AC42" s="123"/>
      <c r="AH42" s="123"/>
      <c r="AI42" s="123"/>
      <c r="AJ42" s="123"/>
    </row>
  </sheetData>
  <mergeCells count="52">
    <mergeCell ref="A40:L40"/>
    <mergeCell ref="W16:W21"/>
    <mergeCell ref="AD5:AD7"/>
    <mergeCell ref="AD16:AD21"/>
    <mergeCell ref="W8:W15"/>
    <mergeCell ref="W5:W7"/>
    <mergeCell ref="AD8:AD15"/>
    <mergeCell ref="B38:C38"/>
    <mergeCell ref="I38:J38"/>
    <mergeCell ref="A39:AG39"/>
    <mergeCell ref="A32:A37"/>
    <mergeCell ref="A30:B30"/>
    <mergeCell ref="A31:B31"/>
    <mergeCell ref="B32:C32"/>
    <mergeCell ref="AD38:AE38"/>
    <mergeCell ref="AD32:AE32"/>
    <mergeCell ref="P32:Q32"/>
    <mergeCell ref="I32:J32"/>
    <mergeCell ref="W32:X32"/>
    <mergeCell ref="P38:Q38"/>
    <mergeCell ref="W38:X38"/>
    <mergeCell ref="AD25:AD29"/>
    <mergeCell ref="A22:A24"/>
    <mergeCell ref="W22:W24"/>
    <mergeCell ref="AD22:AD24"/>
    <mergeCell ref="A25:A29"/>
    <mergeCell ref="W25:W29"/>
    <mergeCell ref="B25:B29"/>
    <mergeCell ref="I25:I29"/>
    <mergeCell ref="P25:P29"/>
    <mergeCell ref="B22:B24"/>
    <mergeCell ref="I22:I24"/>
    <mergeCell ref="P22:P24"/>
    <mergeCell ref="A1:AG1"/>
    <mergeCell ref="B3:E3"/>
    <mergeCell ref="I3:L3"/>
    <mergeCell ref="P3:S3"/>
    <mergeCell ref="W3:Z3"/>
    <mergeCell ref="AD3:AG3"/>
    <mergeCell ref="A2:B2"/>
    <mergeCell ref="C2:L2"/>
    <mergeCell ref="A16:A21"/>
    <mergeCell ref="I5:I7"/>
    <mergeCell ref="P5:P15"/>
    <mergeCell ref="B8:B15"/>
    <mergeCell ref="I8:I15"/>
    <mergeCell ref="B5:B7"/>
    <mergeCell ref="A8:A15"/>
    <mergeCell ref="B16:B21"/>
    <mergeCell ref="I16:I21"/>
    <mergeCell ref="A5:A7"/>
    <mergeCell ref="P16:P21"/>
  </mergeCells>
  <phoneticPr fontId="7" type="noConversion"/>
  <conditionalFormatting sqref="E22">
    <cfRule type="containsText" dxfId="8" priority="23" stopIfTrue="1" operator="containsText" text="炸">
      <formula>NOT(ISERROR(SEARCH("炸",E22)))</formula>
    </cfRule>
  </conditionalFormatting>
  <conditionalFormatting sqref="Y23">
    <cfRule type="containsText" dxfId="7" priority="16" stopIfTrue="1" operator="containsText" text="炸">
      <formula>NOT(ISERROR(SEARCH("炸",Y23)))</formula>
    </cfRule>
  </conditionalFormatting>
  <conditionalFormatting sqref="Q14">
    <cfRule type="containsText" dxfId="6" priority="8" stopIfTrue="1" operator="containsText" text="炸">
      <formula>NOT(ISERROR(SEARCH("炸",Q14)))</formula>
    </cfRule>
  </conditionalFormatting>
  <conditionalFormatting sqref="J22">
    <cfRule type="containsText" dxfId="5" priority="6" stopIfTrue="1" operator="containsText" text="炸">
      <formula>NOT(ISERROR(SEARCH("炸",J22)))</formula>
    </cfRule>
  </conditionalFormatting>
  <conditionalFormatting sqref="AE22">
    <cfRule type="containsText" dxfId="4" priority="5" stopIfTrue="1" operator="containsText" text="炸">
      <formula>NOT(ISERROR(SEARCH("炸",AE22)))</formula>
    </cfRule>
  </conditionalFormatting>
  <conditionalFormatting sqref="C22">
    <cfRule type="containsText" dxfId="3" priority="4" stopIfTrue="1" operator="containsText" text="炸">
      <formula>NOT(ISERROR(SEARCH("炸",C22)))</formula>
    </cfRule>
  </conditionalFormatting>
  <conditionalFormatting sqref="X22">
    <cfRule type="containsText" dxfId="2" priority="3" stopIfTrue="1" operator="containsText" text="炸">
      <formula>NOT(ISERROR(SEARCH("炸",X22)))</formula>
    </cfRule>
  </conditionalFormatting>
  <conditionalFormatting sqref="L22">
    <cfRule type="containsText" dxfId="1" priority="2" stopIfTrue="1" operator="containsText" text="炸">
      <formula>NOT(ISERROR(SEARCH("炸",L22)))</formula>
    </cfRule>
  </conditionalFormatting>
  <conditionalFormatting sqref="Z22">
    <cfRule type="containsText" dxfId="0" priority="1" stopIfTrue="1" operator="containsText" text="炸">
      <formula>NOT(ISERROR(SEARCH("炸",Z22)))</formula>
    </cfRule>
  </conditionalFormatting>
  <printOptions verticalCentered="1"/>
  <pageMargins left="0.19685039370078741" right="0.19685039370078741" top="0.19685039370078741" bottom="0.19685039370078741" header="0.19685039370078741" footer="0.19685039370078741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6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2月菜單</vt:lpstr>
      <vt:lpstr>0213-0218</vt:lpstr>
      <vt:lpstr>0220-0224</vt:lpstr>
      <vt:lpstr>'2月菜單'!Print_Area</vt:lpstr>
    </vt:vector>
  </TitlesOfParts>
  <Company>Test Computer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User01</cp:lastModifiedBy>
  <cp:revision>3</cp:revision>
  <cp:lastPrinted>2023-02-06T01:43:57Z</cp:lastPrinted>
  <dcterms:created xsi:type="dcterms:W3CDTF">2016-08-01T18:09:01Z</dcterms:created>
  <dcterms:modified xsi:type="dcterms:W3CDTF">2023-02-13T01:00:16Z</dcterms:modified>
</cp:coreProperties>
</file>