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96A62C6A-DDD1-4108-A9B3-37FA6C3F437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月菜單" sheetId="10" r:id="rId1"/>
    <sheet name="素食" sheetId="12" r:id="rId2"/>
    <sheet name="0216~0217" sheetId="13" r:id="rId3"/>
    <sheet name="0219~0223" sheetId="11" r:id="rId4"/>
    <sheet name="0226~0229" sheetId="4" r:id="rId5"/>
    <sheet name="工作表1" sheetId="14" r:id="rId6"/>
  </sheets>
  <definedNames>
    <definedName name="_xlnm.Print_Area" localSheetId="0">'2月菜單'!$A$1:$N$16</definedName>
    <definedName name="_xlnm.Print_Area" localSheetId="1">素食!$A$1:$N$15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4" l="1"/>
  <c r="AC6" i="4"/>
  <c r="P6" i="4"/>
  <c r="M6" i="4"/>
  <c r="AF5" i="4"/>
  <c r="AC5" i="4"/>
  <c r="P5" i="4"/>
  <c r="M5" i="4"/>
  <c r="H5" i="4"/>
  <c r="E5" i="4"/>
  <c r="AV6" i="13"/>
  <c r="AS6" i="13"/>
  <c r="AN6" i="13"/>
  <c r="AV5" i="13"/>
  <c r="AS5" i="13"/>
  <c r="AN5" i="13"/>
  <c r="AK5" i="13"/>
  <c r="AN6" i="11"/>
  <c r="AF6" i="11"/>
  <c r="AC6" i="11"/>
  <c r="P6" i="11"/>
  <c r="M6" i="11"/>
  <c r="AN5" i="11"/>
  <c r="AK5" i="11"/>
  <c r="AF5" i="11"/>
  <c r="AC5" i="11"/>
  <c r="X5" i="11"/>
  <c r="U5" i="11"/>
  <c r="P5" i="11"/>
  <c r="M5" i="11"/>
  <c r="H5" i="11"/>
  <c r="E5" i="11"/>
  <c r="AF30" i="11" l="1"/>
  <c r="AE30" i="11"/>
  <c r="AF29" i="11"/>
  <c r="AD29" i="11"/>
  <c r="AF28" i="11"/>
  <c r="AF27" i="11"/>
  <c r="AE27" i="11"/>
  <c r="H27" i="11"/>
  <c r="F27" i="11"/>
  <c r="AN26" i="11"/>
  <c r="AL26" i="11"/>
  <c r="AF26" i="11"/>
  <c r="AC26" i="11"/>
  <c r="P26" i="11"/>
  <c r="N26" i="11"/>
  <c r="H26" i="11"/>
  <c r="F26" i="11"/>
  <c r="AN25" i="11"/>
  <c r="AM25" i="11"/>
  <c r="AF25" i="11"/>
  <c r="AC25" i="11"/>
  <c r="P25" i="11"/>
  <c r="O25" i="11"/>
  <c r="H25" i="11"/>
  <c r="G25" i="11"/>
  <c r="AN21" i="11"/>
  <c r="AM21" i="11"/>
  <c r="AF21" i="11"/>
  <c r="AE21" i="11"/>
  <c r="P21" i="11"/>
  <c r="O21" i="11"/>
  <c r="H21" i="11"/>
  <c r="G21" i="11"/>
  <c r="AN18" i="11"/>
  <c r="AL18" i="11"/>
  <c r="AF18" i="11"/>
  <c r="AN17" i="11"/>
  <c r="AM17" i="11"/>
  <c r="AF17" i="11"/>
  <c r="H17" i="11"/>
  <c r="G17" i="11"/>
  <c r="AN16" i="11"/>
  <c r="AK16" i="11"/>
  <c r="AF16" i="11"/>
  <c r="AD16" i="11"/>
  <c r="AG37" i="11" s="1"/>
  <c r="H16" i="11"/>
  <c r="F16" i="11"/>
  <c r="AN15" i="11"/>
  <c r="AM15" i="11"/>
  <c r="AF15" i="11"/>
  <c r="AE15" i="11"/>
  <c r="AG38" i="11" s="1"/>
  <c r="AF38" i="11" s="1"/>
  <c r="AF42" i="11" s="1"/>
  <c r="X15" i="11"/>
  <c r="P15" i="11"/>
  <c r="N15" i="11"/>
  <c r="H15" i="11"/>
  <c r="E15" i="11"/>
  <c r="X14" i="11"/>
  <c r="W14" i="11"/>
  <c r="X13" i="11"/>
  <c r="W13" i="11"/>
  <c r="X12" i="11"/>
  <c r="AN11" i="11"/>
  <c r="AM11" i="11"/>
  <c r="AO38" i="11" s="1"/>
  <c r="AN38" i="11" s="1"/>
  <c r="AN42" i="11" s="1"/>
  <c r="X11" i="11"/>
  <c r="H11" i="11"/>
  <c r="AN10" i="11"/>
  <c r="AF10" i="11"/>
  <c r="AE10" i="11"/>
  <c r="X10" i="11"/>
  <c r="W10" i="11"/>
  <c r="Y38" i="11" s="1"/>
  <c r="X38" i="11" s="1"/>
  <c r="X42" i="11" s="1"/>
  <c r="P10" i="11"/>
  <c r="O10" i="11"/>
  <c r="H10" i="11"/>
  <c r="G10" i="11"/>
  <c r="AN9" i="11"/>
  <c r="AF9" i="11"/>
  <c r="AE9" i="11"/>
  <c r="X9" i="11"/>
  <c r="V9" i="11"/>
  <c r="P9" i="11"/>
  <c r="O9" i="11"/>
  <c r="Q38" i="11" s="1"/>
  <c r="P38" i="11" s="1"/>
  <c r="P42" i="11" s="1"/>
  <c r="H9" i="11"/>
  <c r="AN8" i="11"/>
  <c r="AL8" i="11"/>
  <c r="AF8" i="11"/>
  <c r="AD8" i="11"/>
  <c r="X8" i="11"/>
  <c r="V8" i="11"/>
  <c r="P8" i="11"/>
  <c r="N8" i="11"/>
  <c r="H8" i="11"/>
  <c r="F8" i="11"/>
  <c r="P30" i="4"/>
  <c r="N30" i="4"/>
  <c r="P29" i="4"/>
  <c r="P28" i="4"/>
  <c r="N28" i="4"/>
  <c r="P27" i="4"/>
  <c r="O27" i="4"/>
  <c r="P26" i="4"/>
  <c r="O26" i="4"/>
  <c r="P25" i="4"/>
  <c r="O25" i="4"/>
  <c r="P24" i="4"/>
  <c r="O24" i="4"/>
  <c r="Q35" i="4" s="1"/>
  <c r="P35" i="4" s="1"/>
  <c r="P39" i="4" s="1"/>
  <c r="P20" i="4"/>
  <c r="O20" i="4"/>
  <c r="I33" i="4"/>
  <c r="Y35" i="4"/>
  <c r="X35" i="4" s="1"/>
  <c r="X39" i="4" s="1"/>
  <c r="Y34" i="4"/>
  <c r="AO33" i="4"/>
  <c r="Y33" i="4"/>
  <c r="Y39" i="4" s="1"/>
  <c r="Q33" i="4"/>
  <c r="P31" i="4"/>
  <c r="N31" i="4"/>
  <c r="H27" i="4"/>
  <c r="H26" i="4"/>
  <c r="F26" i="4"/>
  <c r="AF25" i="4"/>
  <c r="AC25" i="4"/>
  <c r="H25" i="4"/>
  <c r="G25" i="4"/>
  <c r="AF21" i="4"/>
  <c r="AE21" i="4"/>
  <c r="H21" i="4"/>
  <c r="G21" i="4"/>
  <c r="P18" i="4"/>
  <c r="AF17" i="4"/>
  <c r="AE17" i="4"/>
  <c r="P17" i="4"/>
  <c r="AF16" i="4"/>
  <c r="AE16" i="4"/>
  <c r="P16" i="4"/>
  <c r="N16" i="4"/>
  <c r="H16" i="4"/>
  <c r="F16" i="4"/>
  <c r="AF15" i="4"/>
  <c r="AE15" i="4"/>
  <c r="P15" i="4"/>
  <c r="N15" i="4"/>
  <c r="H15" i="4"/>
  <c r="G15" i="4"/>
  <c r="AF11" i="4"/>
  <c r="AE11" i="4"/>
  <c r="AO35" i="4"/>
  <c r="AN35" i="4" s="1"/>
  <c r="AN39" i="4" s="1"/>
  <c r="AF10" i="4"/>
  <c r="AC10" i="4"/>
  <c r="H10" i="4"/>
  <c r="AF9" i="4"/>
  <c r="AE9" i="4"/>
  <c r="H9" i="4"/>
  <c r="F9" i="4"/>
  <c r="AO34" i="4"/>
  <c r="AF8" i="4"/>
  <c r="AD8" i="4"/>
  <c r="AG34" i="4" s="1"/>
  <c r="P8" i="4"/>
  <c r="N8" i="4"/>
  <c r="H8" i="4"/>
  <c r="G8" i="4"/>
  <c r="I35" i="4" s="1"/>
  <c r="H35" i="4" s="1"/>
  <c r="H39" i="4" s="1"/>
  <c r="I38" i="11"/>
  <c r="H38" i="11" s="1"/>
  <c r="H42" i="11" s="1"/>
  <c r="AO37" i="11"/>
  <c r="Q36" i="13"/>
  <c r="I36" i="13"/>
  <c r="AG35" i="13"/>
  <c r="AF35" i="13" s="1"/>
  <c r="AF39" i="13" s="1"/>
  <c r="Y35" i="13"/>
  <c r="X35" i="13" s="1"/>
  <c r="X39" i="13" s="1"/>
  <c r="Q35" i="13"/>
  <c r="I35" i="13"/>
  <c r="I39" i="13" s="1"/>
  <c r="AG34" i="13"/>
  <c r="Y34" i="13"/>
  <c r="Q34" i="13"/>
  <c r="Q39" i="13" s="1"/>
  <c r="I34" i="13"/>
  <c r="AG33" i="13"/>
  <c r="AG39" i="13" s="1"/>
  <c r="Y33" i="13"/>
  <c r="Y39" i="13" s="1"/>
  <c r="Q33" i="13"/>
  <c r="I33" i="13"/>
  <c r="AV26" i="13"/>
  <c r="AN26" i="13"/>
  <c r="AL26" i="13"/>
  <c r="AV25" i="13"/>
  <c r="AS25" i="13"/>
  <c r="AN25" i="13"/>
  <c r="AM25" i="13"/>
  <c r="AV21" i="13"/>
  <c r="AU21" i="13"/>
  <c r="AN21" i="13"/>
  <c r="AM21" i="13"/>
  <c r="AN19" i="13"/>
  <c r="AM19" i="13"/>
  <c r="AN18" i="13"/>
  <c r="AV17" i="13"/>
  <c r="AU17" i="13"/>
  <c r="AN17" i="13"/>
  <c r="AL17" i="13"/>
  <c r="AV16" i="13"/>
  <c r="AU16" i="13"/>
  <c r="AN16" i="13"/>
  <c r="AM16" i="13"/>
  <c r="AV15" i="13"/>
  <c r="AS15" i="13"/>
  <c r="AN15" i="13"/>
  <c r="AK15" i="13"/>
  <c r="AV12" i="13"/>
  <c r="AS12" i="13"/>
  <c r="AV11" i="13"/>
  <c r="AU11" i="13"/>
  <c r="AN11" i="13"/>
  <c r="AM11" i="13"/>
  <c r="AV10" i="13"/>
  <c r="AU10" i="13"/>
  <c r="AN10" i="13"/>
  <c r="AM10" i="13"/>
  <c r="AV9" i="13"/>
  <c r="AN9" i="13"/>
  <c r="AV8" i="13"/>
  <c r="AT8" i="13"/>
  <c r="AW34" i="13" s="1"/>
  <c r="AN8" i="13"/>
  <c r="AL8" i="13"/>
  <c r="AW35" i="13" l="1"/>
  <c r="AV35" i="13" s="1"/>
  <c r="AV39" i="13" s="1"/>
  <c r="AO35" i="13"/>
  <c r="AN35" i="13" s="1"/>
  <c r="AN39" i="13" s="1"/>
  <c r="I37" i="11"/>
  <c r="I34" i="4"/>
  <c r="AO34" i="13"/>
  <c r="AO39" i="13" s="1"/>
  <c r="AG35" i="4"/>
  <c r="AF35" i="4" s="1"/>
  <c r="AF39" i="4" s="1"/>
  <c r="Y42" i="11"/>
  <c r="Q42" i="11"/>
  <c r="Q39" i="4"/>
  <c r="AW39" i="13"/>
  <c r="I42" i="11"/>
  <c r="AG42" i="11"/>
  <c r="AO39" i="4"/>
  <c r="I39" i="4"/>
  <c r="AO42" i="11"/>
  <c r="AG39" i="4" l="1"/>
  <c r="AI3" i="4"/>
  <c r="S3" i="4" l="1"/>
  <c r="K3" i="4"/>
  <c r="AI3" i="11"/>
  <c r="AA3" i="11"/>
  <c r="S3" i="11"/>
  <c r="K3" i="11"/>
  <c r="AI3" i="13"/>
  <c r="AA3" i="13"/>
  <c r="S3" i="13"/>
  <c r="K3" i="13"/>
  <c r="AQ3" i="13" s="1"/>
</calcChain>
</file>

<file path=xl/sharedStrings.xml><?xml version="1.0" encoding="utf-8"?>
<sst xmlns="http://schemas.openxmlformats.org/spreadsheetml/2006/main" count="884" uniqueCount="369">
  <si>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</si>
  <si>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</si>
  <si>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</si>
  <si>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</si>
  <si>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</si>
  <si>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</si>
  <si>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</si>
  <si>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</si>
  <si>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</si>
  <si>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</si>
  <si>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</si>
  <si>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</si>
  <si>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</si>
  <si>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</si>
  <si>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</si>
  <si>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</si>
  <si>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屏東縣</t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</si>
  <si>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</si>
  <si>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</si>
  <si>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</si>
  <si>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</si>
  <si>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</si>
  <si>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</si>
  <si>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</si>
  <si>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</si>
  <si>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</si>
  <si>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</si>
  <si>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</si>
  <si>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</si>
  <si>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</si>
  <si>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</si>
  <si>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</si>
  <si>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</si>
  <si>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</si>
  <si>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</si>
  <si>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</si>
  <si>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</si>
  <si>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</si>
  <si>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執行秘書:</t>
    <phoneticPr fontId="20" type="noConversion"/>
  </si>
  <si>
    <t>副菜2</t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</si>
  <si>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</si>
  <si>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</si>
  <si>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</si>
  <si>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</si>
  <si>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</si>
  <si>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</si>
  <si>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</si>
  <si>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</si>
  <si>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</si>
  <si>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</si>
  <si>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</si>
  <si>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</si>
  <si>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</si>
  <si>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</si>
  <si>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</si>
  <si>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</si>
  <si>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</si>
  <si>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</si>
  <si>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</si>
  <si>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</si>
  <si>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</si>
  <si>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湯</t>
  </si>
  <si>
    <t>肉</t>
  </si>
  <si>
    <t>米</t>
  </si>
  <si>
    <t>豆</t>
  </si>
  <si>
    <t>玉</t>
  </si>
  <si>
    <t>濃</t>
  </si>
  <si>
    <t>咖</t>
  </si>
  <si>
    <t>哩</t>
  </si>
  <si>
    <t>2.咖哩粉</t>
  </si>
  <si>
    <t>蛋</t>
  </si>
  <si>
    <t>腐</t>
  </si>
  <si>
    <t>1.冬粉</t>
  </si>
  <si>
    <t>麻</t>
  </si>
  <si>
    <t>婆</t>
  </si>
  <si>
    <t xml:space="preserve"> 112學年度    第一學期  第10週學生午餐供應週期性食譜設計表</t>
    <phoneticPr fontId="20" type="noConversion"/>
  </si>
  <si>
    <t xml:space="preserve"> 112學年度    第一學期  第11週學生午餐供應週期性食譜設計表</t>
    <phoneticPr fontId="20" type="noConversion"/>
  </si>
  <si>
    <t xml:space="preserve"> 112學年度    第一學期  第12週學生午餐供應週期性食譜設計表</t>
    <phoneticPr fontId="20" type="noConversion"/>
  </si>
  <si>
    <t>丁</t>
  </si>
  <si>
    <t>雞</t>
  </si>
  <si>
    <t>113年2月營養午餐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</si>
  <si>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</si>
  <si>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</si>
  <si>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</si>
  <si>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</si>
  <si>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</si>
  <si>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</si>
  <si>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</si>
  <si>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</si>
  <si>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</si>
  <si>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油脂類(份)</t>
    <phoneticPr fontId="20" type="noConversion"/>
  </si>
  <si>
    <t>水果 類(份)</t>
    <phoneticPr fontId="20" type="noConversion"/>
  </si>
  <si>
    <t>乳品類(份)</t>
    <phoneticPr fontId="20" type="noConversion"/>
  </si>
  <si>
    <t>熱量</t>
    <phoneticPr fontId="20" type="noConversion"/>
  </si>
  <si>
    <t>茄香燒魚</t>
  </si>
  <si>
    <t>無骨雞排</t>
    <phoneticPr fontId="20" type="noConversion"/>
  </si>
  <si>
    <t>供應商:大聚便當有限公司 住址:屏東縣內埔鄉豐田村興中二巷26號 負責人:林國榮 營養師:王馨慧 電話:08-7798900</t>
    <phoneticPr fontId="20" type="noConversion"/>
  </si>
  <si>
    <t>茄</t>
    <phoneticPr fontId="20" type="noConversion"/>
  </si>
  <si>
    <t>魚丁</t>
    <phoneticPr fontId="20" type="noConversion"/>
  </si>
  <si>
    <t>1.雞肉</t>
    <phoneticPr fontId="20" type="noConversion"/>
  </si>
  <si>
    <t>香</t>
    <phoneticPr fontId="20" type="noConversion"/>
  </si>
  <si>
    <t>番茄</t>
    <phoneticPr fontId="20" type="noConversion"/>
  </si>
  <si>
    <t>燒</t>
    <phoneticPr fontId="20" type="noConversion"/>
  </si>
  <si>
    <t>洋蔥</t>
    <phoneticPr fontId="20" type="noConversion"/>
  </si>
  <si>
    <t>雞</t>
    <phoneticPr fontId="20" type="noConversion"/>
  </si>
  <si>
    <t>3.洋蔥</t>
    <phoneticPr fontId="20" type="noConversion"/>
  </si>
  <si>
    <t>魚</t>
    <phoneticPr fontId="20" type="noConversion"/>
  </si>
  <si>
    <t>青蔥</t>
    <phoneticPr fontId="20" type="noConversion"/>
  </si>
  <si>
    <t>(煮)</t>
    <phoneticPr fontId="20" type="noConversion"/>
  </si>
  <si>
    <t>4.紅蘿蔔</t>
    <phoneticPr fontId="20" type="noConversion"/>
  </si>
  <si>
    <t>(燒)</t>
    <phoneticPr fontId="20" type="noConversion"/>
  </si>
  <si>
    <t>5.馬鈴薯</t>
    <phoneticPr fontId="20" type="noConversion"/>
  </si>
  <si>
    <t>螞</t>
    <phoneticPr fontId="20" type="noConversion"/>
  </si>
  <si>
    <t>什</t>
    <phoneticPr fontId="20" type="noConversion"/>
  </si>
  <si>
    <t>1.黑輪條</t>
    <phoneticPr fontId="20" type="noConversion"/>
  </si>
  <si>
    <t>蟻</t>
    <phoneticPr fontId="20" type="noConversion"/>
  </si>
  <si>
    <t>2.豆芽菜</t>
    <phoneticPr fontId="20" type="noConversion"/>
  </si>
  <si>
    <t>錦</t>
    <phoneticPr fontId="20" type="noConversion"/>
  </si>
  <si>
    <t>2.蔬菜(豆芽菜.高麗菜.山東白.西洋芹…等)</t>
    <phoneticPr fontId="20" type="noConversion"/>
  </si>
  <si>
    <t>上</t>
    <phoneticPr fontId="20" type="noConversion"/>
  </si>
  <si>
    <t>3.絞肉</t>
  </si>
  <si>
    <t>黑</t>
    <phoneticPr fontId="20" type="noConversion"/>
  </si>
  <si>
    <t>3.紅蘿蔔</t>
    <phoneticPr fontId="20" type="noConversion"/>
  </si>
  <si>
    <t>樹</t>
    <phoneticPr fontId="20" type="noConversion"/>
  </si>
  <si>
    <t>4.油蔥酥</t>
  </si>
  <si>
    <t>輪</t>
    <phoneticPr fontId="20" type="noConversion"/>
  </si>
  <si>
    <t>(炒)</t>
    <phoneticPr fontId="20" type="noConversion"/>
  </si>
  <si>
    <t>5.紅蘿蔔</t>
    <phoneticPr fontId="20" type="noConversion"/>
  </si>
  <si>
    <t>(炒)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</si>
  <si>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</si>
  <si>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</si>
  <si>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</si>
  <si>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</si>
  <si>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</si>
  <si>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</si>
  <si>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</si>
  <si>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</si>
  <si>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青</t>
    <phoneticPr fontId="20" type="noConversion"/>
  </si>
  <si>
    <t>菜</t>
    <phoneticPr fontId="20" type="noConversion"/>
  </si>
  <si>
    <t>冬</t>
    <phoneticPr fontId="20" type="noConversion"/>
  </si>
  <si>
    <t>1.冬瓜</t>
    <phoneticPr fontId="20" type="noConversion"/>
  </si>
  <si>
    <t>紅</t>
  </si>
  <si>
    <t>1.湯圓</t>
    <phoneticPr fontId="20" type="noConversion"/>
  </si>
  <si>
    <t>瓜</t>
    <phoneticPr fontId="20" type="noConversion"/>
  </si>
  <si>
    <t>2.龍骨</t>
    <phoneticPr fontId="20" type="noConversion"/>
  </si>
  <si>
    <t>2.紅豆</t>
    <phoneticPr fontId="20" type="noConversion"/>
  </si>
  <si>
    <t>龍</t>
    <phoneticPr fontId="20" type="noConversion"/>
  </si>
  <si>
    <t>骨</t>
    <phoneticPr fontId="20" type="noConversion"/>
  </si>
  <si>
    <t>圓</t>
  </si>
  <si>
    <t>年 級</t>
    <phoneticPr fontId="20" type="noConversion"/>
  </si>
  <si>
    <t>1~3</t>
    <phoneticPr fontId="20" type="noConversion"/>
  </si>
  <si>
    <t>國小1~3</t>
    <phoneticPr fontId="20" type="noConversion"/>
  </si>
  <si>
    <t>國小4~6</t>
    <phoneticPr fontId="20" type="noConversion"/>
  </si>
  <si>
    <t>營養供應比例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</si>
  <si>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</si>
  <si>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</si>
  <si>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 xml:space="preserve">蔬菜類(份)  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</si>
  <si>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</si>
  <si>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</si>
  <si>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乳品類(份)  </t>
    <phoneticPr fontId="20" type="noConversion"/>
  </si>
  <si>
    <t>油脂與堅果種子類(份)</t>
    <phoneticPr fontId="20" type="noConversion"/>
  </si>
  <si>
    <t xml:space="preserve">總熱量  </t>
    <phoneticPr fontId="20" type="noConversion"/>
  </si>
  <si>
    <t>飯</t>
    <phoneticPr fontId="20" type="noConversion"/>
  </si>
  <si>
    <t>脆</t>
    <phoneticPr fontId="20" type="noConversion"/>
  </si>
  <si>
    <t>1.豬絞肉</t>
    <phoneticPr fontId="20" type="noConversion"/>
  </si>
  <si>
    <t>宮</t>
  </si>
  <si>
    <t>雞肉</t>
    <phoneticPr fontId="20" type="noConversion"/>
  </si>
  <si>
    <t>肉絲</t>
    <phoneticPr fontId="20" type="noConversion"/>
  </si>
  <si>
    <t>蕃</t>
    <phoneticPr fontId="20" type="noConversion"/>
  </si>
  <si>
    <t>1.肉丁</t>
    <phoneticPr fontId="20" type="noConversion"/>
  </si>
  <si>
    <t>沙</t>
  </si>
  <si>
    <t>1.小卷</t>
    <phoneticPr fontId="20" type="noConversion"/>
  </si>
  <si>
    <t>2.蒜酥</t>
    <phoneticPr fontId="20" type="noConversion"/>
  </si>
  <si>
    <t>保</t>
  </si>
  <si>
    <t>茄</t>
  </si>
  <si>
    <t>2.大番茄</t>
    <phoneticPr fontId="20" type="noConversion"/>
  </si>
  <si>
    <t>茶</t>
  </si>
  <si>
    <t>肉</t>
    <phoneticPr fontId="20" type="noConversion"/>
  </si>
  <si>
    <t>3.脆瓜</t>
    <phoneticPr fontId="20" type="noConversion"/>
  </si>
  <si>
    <t>杏鮑菇</t>
    <phoneticPr fontId="20" type="noConversion"/>
  </si>
  <si>
    <t>高麗菜</t>
    <phoneticPr fontId="20" type="noConversion"/>
  </si>
  <si>
    <t>燉</t>
    <phoneticPr fontId="20" type="noConversion"/>
  </si>
  <si>
    <t>小</t>
    <phoneticPr fontId="20" type="noConversion"/>
  </si>
  <si>
    <t>3.沙茶醬</t>
  </si>
  <si>
    <t>燥</t>
    <phoneticPr fontId="20" type="noConversion"/>
  </si>
  <si>
    <t>4.紅K</t>
    <phoneticPr fontId="20" type="noConversion"/>
  </si>
  <si>
    <t>油蔥酥</t>
    <phoneticPr fontId="20" type="noConversion"/>
  </si>
  <si>
    <t>卷</t>
    <phoneticPr fontId="20" type="noConversion"/>
  </si>
  <si>
    <t>4.洋蔥</t>
    <phoneticPr fontId="20" type="noConversion"/>
  </si>
  <si>
    <t>料</t>
    <phoneticPr fontId="20" type="noConversion"/>
  </si>
  <si>
    <t>沙茶</t>
    <phoneticPr fontId="20" type="noConversion"/>
  </si>
  <si>
    <t>(燉)</t>
    <phoneticPr fontId="20" type="noConversion"/>
  </si>
  <si>
    <t>(炒)</t>
    <phoneticPr fontId="20" type="noConversion"/>
  </si>
  <si>
    <t>白蘿蔔</t>
    <phoneticPr fontId="20" type="noConversion"/>
  </si>
  <si>
    <t>紅蘿蔔</t>
    <phoneticPr fontId="20" type="noConversion"/>
  </si>
  <si>
    <t>1.玉米</t>
    <phoneticPr fontId="20" type="noConversion"/>
  </si>
  <si>
    <t>大</t>
    <phoneticPr fontId="20" type="noConversion"/>
  </si>
  <si>
    <t>1.大溪豆乾</t>
    <phoneticPr fontId="20" type="noConversion"/>
  </si>
  <si>
    <t>無</t>
    <phoneticPr fontId="20" type="noConversion"/>
  </si>
  <si>
    <t>銀</t>
    <phoneticPr fontId="20" type="noConversion"/>
  </si>
  <si>
    <t>1.豆芽菜</t>
    <phoneticPr fontId="20" type="noConversion"/>
  </si>
  <si>
    <t>絲</t>
    <phoneticPr fontId="20" type="noConversion"/>
  </si>
  <si>
    <t>1.絲瓜</t>
    <phoneticPr fontId="20" type="noConversion"/>
  </si>
  <si>
    <t>2.雞蛋</t>
    <phoneticPr fontId="20" type="noConversion"/>
  </si>
  <si>
    <t>溪</t>
    <phoneticPr fontId="20" type="noConversion"/>
  </si>
  <si>
    <t>骨</t>
    <phoneticPr fontId="20" type="noConversion"/>
  </si>
  <si>
    <t>芽</t>
    <phoneticPr fontId="20" type="noConversion"/>
  </si>
  <si>
    <t>2.肉絲</t>
    <phoneticPr fontId="20" type="noConversion"/>
  </si>
  <si>
    <t>2.冬粉</t>
    <phoneticPr fontId="20" type="noConversion"/>
  </si>
  <si>
    <t>炒</t>
  </si>
  <si>
    <t>豆</t>
    <phoneticPr fontId="20" type="noConversion"/>
  </si>
  <si>
    <t>3.油蔥酥</t>
    <phoneticPr fontId="20" type="noConversion"/>
  </si>
  <si>
    <t>冬</t>
    <phoneticPr fontId="20" type="noConversion"/>
  </si>
  <si>
    <t>乾</t>
    <phoneticPr fontId="20" type="noConversion"/>
  </si>
  <si>
    <t>排</t>
    <phoneticPr fontId="20" type="noConversion"/>
  </si>
  <si>
    <t>4.韭菜</t>
    <phoneticPr fontId="20" type="noConversion"/>
  </si>
  <si>
    <t>粉</t>
    <phoneticPr fontId="20" type="noConversion"/>
  </si>
  <si>
    <t>4.肉絲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</si>
  <si>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</si>
  <si>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</si>
  <si>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</si>
  <si>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</si>
  <si>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</si>
  <si>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1.山東白或小白菜</t>
    <phoneticPr fontId="20" type="noConversion"/>
  </si>
  <si>
    <t>黃</t>
    <phoneticPr fontId="20" type="noConversion"/>
  </si>
  <si>
    <t>1.黃瓜</t>
    <phoneticPr fontId="20" type="noConversion"/>
  </si>
  <si>
    <t>1.玉米粒</t>
    <phoneticPr fontId="20" type="noConversion"/>
  </si>
  <si>
    <t>海</t>
    <phoneticPr fontId="20" type="noConversion"/>
  </si>
  <si>
    <t>1.海芽</t>
    <phoneticPr fontId="20" type="noConversion"/>
  </si>
  <si>
    <t>2.龍骨</t>
  </si>
  <si>
    <t>2.龍骨</t>
    <phoneticPr fontId="20" type="noConversion"/>
  </si>
  <si>
    <t>2.馬鈴薯</t>
    <phoneticPr fontId="20" type="noConversion"/>
  </si>
  <si>
    <t>針</t>
    <phoneticPr fontId="20" type="noConversion"/>
  </si>
  <si>
    <t>3.金針菇</t>
  </si>
  <si>
    <t>龍</t>
    <phoneticPr fontId="20" type="noConversion"/>
  </si>
  <si>
    <t>蛋</t>
    <phoneticPr fontId="20" type="noConversion"/>
  </si>
  <si>
    <t>菇</t>
  </si>
  <si>
    <t>4.濃湯粉</t>
    <phoneticPr fontId="20" type="noConversion"/>
  </si>
  <si>
    <t>花</t>
    <phoneticPr fontId="20" type="noConversion"/>
  </si>
  <si>
    <t>5.白蛋</t>
    <phoneticPr fontId="20" type="noConversion"/>
  </si>
  <si>
    <t>6.洋蔥</t>
    <phoneticPr fontId="20" type="noConversion"/>
  </si>
  <si>
    <t>TAP豆漿每人1份</t>
  </si>
  <si>
    <t>年 級</t>
    <phoneticPr fontId="20" type="noConversion"/>
  </si>
  <si>
    <t>國小1~3</t>
    <phoneticPr fontId="20" type="noConversion"/>
  </si>
  <si>
    <t>國小4~6</t>
    <phoneticPr fontId="20" type="noConversion"/>
  </si>
  <si>
    <t>營養供應比例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</si>
  <si>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</si>
  <si>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</si>
  <si>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筍</t>
  </si>
  <si>
    <t>1.筍干</t>
  </si>
  <si>
    <t>美</t>
    <phoneticPr fontId="20" type="noConversion"/>
  </si>
  <si>
    <t>洋</t>
    <phoneticPr fontId="20" type="noConversion"/>
  </si>
  <si>
    <t>1.排骨</t>
    <phoneticPr fontId="20" type="noConversion"/>
  </si>
  <si>
    <t>干</t>
  </si>
  <si>
    <t>2.肉丁</t>
    <phoneticPr fontId="20" type="noConversion"/>
  </si>
  <si>
    <t>式</t>
    <phoneticPr fontId="20" type="noConversion"/>
  </si>
  <si>
    <t>芋</t>
    <phoneticPr fontId="20" type="noConversion"/>
  </si>
  <si>
    <t>2.紅蘿蔔</t>
    <phoneticPr fontId="20" type="noConversion"/>
  </si>
  <si>
    <t>扣</t>
    <phoneticPr fontId="20" type="noConversion"/>
  </si>
  <si>
    <t>3.蒜酥</t>
    <phoneticPr fontId="20" type="noConversion"/>
  </si>
  <si>
    <t>炸</t>
    <phoneticPr fontId="20" type="noConversion"/>
  </si>
  <si>
    <t>3.馬鈴薯</t>
    <phoneticPr fontId="20" type="noConversion"/>
  </si>
  <si>
    <t>放</t>
    <phoneticPr fontId="20" type="noConversion"/>
  </si>
  <si>
    <t>(炸)</t>
    <phoneticPr fontId="20" type="noConversion"/>
  </si>
  <si>
    <t>假</t>
    <phoneticPr fontId="20" type="noConversion"/>
  </si>
  <si>
    <t>紅</t>
    <phoneticPr fontId="20" type="noConversion"/>
  </si>
  <si>
    <t>1.紅蘿蔔</t>
    <phoneticPr fontId="20" type="noConversion"/>
  </si>
  <si>
    <t>1.豆腐</t>
    <phoneticPr fontId="20" type="noConversion"/>
  </si>
  <si>
    <t>1.香菇</t>
    <phoneticPr fontId="20" type="noConversion"/>
  </si>
  <si>
    <t>2.絞肉</t>
    <phoneticPr fontId="20" type="noConversion"/>
  </si>
  <si>
    <t>2.瓠瓜</t>
    <phoneticPr fontId="20" type="noConversion"/>
  </si>
  <si>
    <t>炒</t>
    <phoneticPr fontId="20" type="noConversion"/>
  </si>
  <si>
    <t>3.豆瓣醬</t>
    <phoneticPr fontId="20" type="noConversion"/>
  </si>
  <si>
    <t>瓠</t>
    <phoneticPr fontId="20" type="noConversion"/>
  </si>
  <si>
    <t>4.青蔥</t>
    <phoneticPr fontId="20" type="noConversion"/>
  </si>
  <si>
    <t>(燴)</t>
    <phoneticPr fontId="20" type="noConversion"/>
  </si>
  <si>
    <t>油</t>
    <phoneticPr fontId="20" type="noConversion"/>
  </si>
  <si>
    <t>1.蔬菜(白蘿蔔.洋蔥…等)</t>
    <phoneticPr fontId="20" type="noConversion"/>
  </si>
  <si>
    <t>酸</t>
  </si>
  <si>
    <t>高麗菜或山東白</t>
    <phoneticPr fontId="20" type="noConversion"/>
  </si>
  <si>
    <t>綠</t>
    <phoneticPr fontId="20" type="noConversion"/>
  </si>
  <si>
    <t>1.綠豆</t>
    <phoneticPr fontId="20" type="noConversion"/>
  </si>
  <si>
    <t>腐</t>
    <phoneticPr fontId="20" type="noConversion"/>
  </si>
  <si>
    <t>2.油豆腐</t>
    <phoneticPr fontId="20" type="noConversion"/>
  </si>
  <si>
    <t>辣</t>
  </si>
  <si>
    <t>味</t>
    <phoneticPr fontId="20" type="noConversion"/>
  </si>
  <si>
    <t>3.味噌</t>
    <phoneticPr fontId="20" type="noConversion"/>
  </si>
  <si>
    <t>木耳</t>
    <phoneticPr fontId="20" type="noConversion"/>
  </si>
  <si>
    <t>噌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</si>
  <si>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</si>
  <si>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</si>
  <si>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</si>
  <si>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雞蛋</t>
    <phoneticPr fontId="20" type="noConversion"/>
  </si>
  <si>
    <t>泰安國小</t>
    <phoneticPr fontId="20" type="noConversion"/>
  </si>
  <si>
    <t>2/16 ＜五＞</t>
    <phoneticPr fontId="20" type="noConversion"/>
  </si>
  <si>
    <t>五穀飯</t>
    <phoneticPr fontId="20" type="noConversion"/>
  </si>
  <si>
    <t>螞蟻上樹</t>
    <phoneticPr fontId="20" type="noConversion"/>
  </si>
  <si>
    <t xml:space="preserve">時令蔬菜       </t>
    <phoneticPr fontId="20" type="noConversion"/>
  </si>
  <si>
    <t>冬瓜龍骨湯</t>
    <phoneticPr fontId="20" type="noConversion"/>
  </si>
  <si>
    <t>2/17 ＜六＞ 
補2/8(四)</t>
    <phoneticPr fontId="20" type="noConversion"/>
  </si>
  <si>
    <t>糙米飯</t>
    <phoneticPr fontId="20" type="noConversion"/>
  </si>
  <si>
    <t>咖哩雞</t>
    <phoneticPr fontId="20" type="noConversion"/>
  </si>
  <si>
    <t>什錦黑輪</t>
    <phoneticPr fontId="20" type="noConversion"/>
  </si>
  <si>
    <t xml:space="preserve">時令蔬菜 </t>
    <phoneticPr fontId="20" type="noConversion"/>
  </si>
  <si>
    <t>紅豆湯圓</t>
    <phoneticPr fontId="20" type="noConversion"/>
  </si>
  <si>
    <t>2/19 ＜一＞</t>
    <phoneticPr fontId="20" type="noConversion"/>
  </si>
  <si>
    <t>白米飯</t>
    <phoneticPr fontId="20" type="noConversion"/>
  </si>
  <si>
    <t>脆瓜肉燥</t>
    <phoneticPr fontId="20" type="noConversion"/>
  </si>
  <si>
    <t>玉米炒蛋</t>
    <phoneticPr fontId="20" type="noConversion"/>
  </si>
  <si>
    <t>什錦針菇湯</t>
    <phoneticPr fontId="20" type="noConversion"/>
  </si>
  <si>
    <t>2/20 ＜二＞</t>
    <phoneticPr fontId="20" type="noConversion"/>
  </si>
  <si>
    <t>宮保雞丁</t>
    <phoneticPr fontId="20" type="noConversion"/>
  </si>
  <si>
    <t>香滷大溪豆干</t>
    <phoneticPr fontId="20" type="noConversion"/>
  </si>
  <si>
    <t xml:space="preserve">有機蔬菜       </t>
    <phoneticPr fontId="20" type="noConversion"/>
  </si>
  <si>
    <t>黃瓜龍骨湯</t>
    <phoneticPr fontId="20" type="noConversion"/>
  </si>
  <si>
    <t>履歷豆漿</t>
    <phoneticPr fontId="20" type="noConversion"/>
  </si>
  <si>
    <t>2/21 ＜三＞</t>
    <phoneticPr fontId="20" type="noConversion"/>
  </si>
  <si>
    <t>古早味飯湯</t>
    <phoneticPr fontId="20" type="noConversion"/>
  </si>
  <si>
    <t>無骨雞排</t>
    <phoneticPr fontId="20" type="noConversion"/>
  </si>
  <si>
    <t>2/22 ＜四＞</t>
    <phoneticPr fontId="20" type="noConversion"/>
  </si>
  <si>
    <t>番茄燉肉</t>
    <phoneticPr fontId="20" type="noConversion"/>
  </si>
  <si>
    <t>銀芽肉絲</t>
    <phoneticPr fontId="20" type="noConversion"/>
  </si>
  <si>
    <t>玉米濃湯</t>
    <phoneticPr fontId="20" type="noConversion"/>
  </si>
  <si>
    <t>2/23 ＜五＞</t>
    <phoneticPr fontId="20" type="noConversion"/>
  </si>
  <si>
    <t>沙茶小管</t>
    <phoneticPr fontId="20" type="noConversion"/>
  </si>
  <si>
    <t>絲瓜冬粉</t>
    <phoneticPr fontId="20" type="noConversion"/>
  </si>
  <si>
    <t>海芽蛋花湯</t>
    <phoneticPr fontId="20" type="noConversion"/>
  </si>
  <si>
    <t>水果</t>
    <phoneticPr fontId="20" type="noConversion"/>
  </si>
  <si>
    <t>2/26 ＜一＞</t>
    <phoneticPr fontId="20" type="noConversion"/>
  </si>
  <si>
    <t>筍乾扣肉</t>
    <phoneticPr fontId="20" type="noConversion"/>
  </si>
  <si>
    <t>紅絲炒蛋</t>
    <phoneticPr fontId="20" type="noConversion"/>
  </si>
  <si>
    <t>油腐味噌湯</t>
    <phoneticPr fontId="20" type="noConversion"/>
  </si>
  <si>
    <t>2/27 ＜二＞</t>
    <phoneticPr fontId="20" type="noConversion"/>
  </si>
  <si>
    <t>美式炸雞</t>
    <phoneticPr fontId="20" type="noConversion"/>
  </si>
  <si>
    <t>麻婆豆腐</t>
    <phoneticPr fontId="20" type="noConversion"/>
  </si>
  <si>
    <t>酸辣湯</t>
    <phoneticPr fontId="20" type="noConversion"/>
  </si>
  <si>
    <t>2/28 ＜三＞</t>
    <phoneticPr fontId="20" type="noConversion"/>
  </si>
  <si>
    <t>二二八放假一天</t>
    <phoneticPr fontId="20" type="noConversion"/>
  </si>
  <si>
    <t xml:space="preserve">2/29 ＜四＞ </t>
    <phoneticPr fontId="20" type="noConversion"/>
  </si>
  <si>
    <t>洋芋燉排骨</t>
    <phoneticPr fontId="20" type="noConversion"/>
  </si>
  <si>
    <t>什錦瓠瓜</t>
    <phoneticPr fontId="20" type="noConversion"/>
  </si>
  <si>
    <t>綠豆湯</t>
    <phoneticPr fontId="20" type="noConversion"/>
  </si>
  <si>
    <t>紅燒豆腐</t>
    <phoneticPr fontId="20" type="noConversion"/>
  </si>
  <si>
    <t>冬瓜湯</t>
    <phoneticPr fontId="20" type="noConversion"/>
  </si>
  <si>
    <t>咖哩豆包</t>
    <phoneticPr fontId="20" type="noConversion"/>
  </si>
  <si>
    <t>什錦麵輪</t>
    <phoneticPr fontId="20" type="noConversion"/>
  </si>
  <si>
    <t>梅乾菜燒豆腐</t>
    <phoneticPr fontId="20" type="noConversion"/>
  </si>
  <si>
    <t>海帶雙絲</t>
    <phoneticPr fontId="20" type="noConversion"/>
  </si>
  <si>
    <t>黃瓜湯</t>
    <phoneticPr fontId="20" type="noConversion"/>
  </si>
  <si>
    <t>素排</t>
    <phoneticPr fontId="20" type="noConversion"/>
  </si>
  <si>
    <t xml:space="preserve">2/22 ＜四＞
</t>
    <phoneticPr fontId="20" type="noConversion"/>
  </si>
  <si>
    <t>番茄燉素肉</t>
    <phoneticPr fontId="20" type="noConversion"/>
  </si>
  <si>
    <t>銀芽豆皮絲</t>
    <phoneticPr fontId="20" type="noConversion"/>
  </si>
  <si>
    <t>沙茶芹菜素腰花</t>
    <phoneticPr fontId="20" type="noConversion"/>
  </si>
  <si>
    <t>筍乾素燒</t>
    <phoneticPr fontId="20" type="noConversion"/>
  </si>
  <si>
    <t>五彩玉米</t>
    <phoneticPr fontId="20" type="noConversion"/>
  </si>
  <si>
    <t>酥炸百匯</t>
    <phoneticPr fontId="20" type="noConversion"/>
  </si>
  <si>
    <t>白</t>
    <phoneticPr fontId="20" type="noConversion"/>
  </si>
  <si>
    <t>白米</t>
    <phoneticPr fontId="20" type="noConversion"/>
  </si>
  <si>
    <t>糙</t>
    <phoneticPr fontId="20" type="noConversion"/>
  </si>
  <si>
    <t>五</t>
    <phoneticPr fontId="20" type="noConversion"/>
  </si>
  <si>
    <t>米</t>
    <phoneticPr fontId="20" type="noConversion"/>
  </si>
  <si>
    <t>糙米</t>
    <phoneticPr fontId="20" type="noConversion"/>
  </si>
  <si>
    <t>穀</t>
    <phoneticPr fontId="20" type="noConversion"/>
  </si>
  <si>
    <t>五穀米</t>
    <phoneticPr fontId="20" type="noConversion"/>
  </si>
  <si>
    <t>飯</t>
    <phoneticPr fontId="20" type="noConversion"/>
  </si>
  <si>
    <t>鮮奶</t>
    <phoneticPr fontId="20" type="noConversion"/>
  </si>
  <si>
    <t>鮮奶</t>
    <phoneticPr fontId="20" type="noConversion"/>
  </si>
  <si>
    <t>東寧國小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</si>
</sst>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9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indexed="18"/>
      <name val="標楷體"/>
      <family val="4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sz val="8"/>
      <name val="細明體"/>
      <family val="3"/>
      <charset val="136"/>
    </font>
    <font>
      <b/>
      <sz val="14"/>
      <color indexed="10"/>
      <name val="標楷體"/>
      <family val="4"/>
      <charset val="136"/>
    </font>
    <font>
      <b/>
      <sz val="10"/>
      <name val="新細明體"/>
      <family val="1"/>
      <charset val="136"/>
      <scheme val="minor"/>
    </font>
    <font>
      <b/>
      <sz val="6"/>
      <color indexed="60"/>
      <name val="新細明體"/>
      <family val="1"/>
      <charset val="136"/>
    </font>
    <font>
      <b/>
      <sz val="7"/>
      <name val="新細明體"/>
      <family val="1"/>
      <charset val="136"/>
    </font>
    <font>
      <b/>
      <sz val="8"/>
      <color rgb="FF00B0F0"/>
      <name val="標楷體"/>
      <family val="4"/>
      <charset val="136"/>
    </font>
    <font>
      <b/>
      <sz val="9"/>
      <color rgb="FF00B0F0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0" fillId="0" borderId="0"/>
  </cellStyleXfs>
  <cellXfs count="532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49" fontId="28" fillId="0" borderId="10" xfId="0" applyNumberFormat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28" fillId="0" borderId="0" xfId="0" applyFont="1" applyFill="1" applyBorder="1">
      <alignment vertical="center"/>
    </xf>
    <xf numFmtId="179" fontId="28" fillId="0" borderId="0" xfId="0" applyNumberFormat="1" applyFont="1" applyFill="1" applyBorder="1">
      <alignment vertical="center"/>
    </xf>
    <xf numFmtId="0" fontId="27" fillId="0" borderId="10" xfId="0" applyFont="1" applyBorder="1" applyAlignment="1">
      <alignment horizontal="center" vertical="center" shrinkToFit="1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center" vertical="center" shrinkToFit="1"/>
    </xf>
    <xf numFmtId="49" fontId="37" fillId="0" borderId="19" xfId="0" applyNumberFormat="1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46" fillId="0" borderId="0" xfId="0" applyFont="1">
      <alignment vertical="center"/>
    </xf>
    <xf numFmtId="0" fontId="49" fillId="0" borderId="10" xfId="0" applyFont="1" applyFill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3" fillId="0" borderId="23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shrinkToFit="1"/>
    </xf>
    <xf numFmtId="0" fontId="58" fillId="0" borderId="10" xfId="0" applyFont="1" applyBorder="1" applyAlignment="1">
      <alignment horizontal="center" vertical="top" wrapText="1"/>
    </xf>
    <xf numFmtId="177" fontId="50" fillId="0" borderId="10" xfId="0" applyNumberFormat="1" applyFont="1" applyFill="1" applyBorder="1" applyAlignment="1">
      <alignment horizontal="center" vertical="center" shrinkToFit="1"/>
    </xf>
    <xf numFmtId="177" fontId="27" fillId="0" borderId="10" xfId="0" applyNumberFormat="1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177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0" fontId="24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0" fillId="0" borderId="0" xfId="0" applyFont="1">
      <alignment vertical="center"/>
    </xf>
    <xf numFmtId="0" fontId="64" fillId="0" borderId="10" xfId="0" applyNumberFormat="1" applyFont="1" applyFill="1" applyBorder="1" applyAlignment="1">
      <alignment vertical="center" shrinkToFit="1"/>
    </xf>
    <xf numFmtId="179" fontId="64" fillId="0" borderId="10" xfId="0" applyNumberFormat="1" applyFont="1" applyFill="1" applyBorder="1" applyAlignment="1">
      <alignment vertical="center"/>
    </xf>
    <xf numFmtId="0" fontId="64" fillId="0" borderId="10" xfId="0" applyFont="1" applyFill="1" applyBorder="1" applyAlignment="1">
      <alignment vertical="center"/>
    </xf>
    <xf numFmtId="0" fontId="64" fillId="0" borderId="10" xfId="0" applyFont="1" applyFill="1" applyBorder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4" fillId="0" borderId="10" xfId="0" applyNumberFormat="1" applyFont="1" applyFill="1" applyBorder="1" applyAlignment="1">
      <alignment horizontal="center" vertical="center" shrinkToFit="1"/>
    </xf>
    <xf numFmtId="179" fontId="64" fillId="0" borderId="10" xfId="0" applyNumberFormat="1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/>
    </xf>
    <xf numFmtId="177" fontId="64" fillId="0" borderId="10" xfId="0" applyNumberFormat="1" applyFont="1" applyFill="1" applyBorder="1" applyAlignment="1">
      <alignment horizontal="center" vertical="center"/>
    </xf>
    <xf numFmtId="0" fontId="52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NumberFormat="1" applyFont="1" applyFill="1" applyBorder="1" applyAlignment="1">
      <alignment horizontal="left" vertical="center" shrinkToFit="1"/>
    </xf>
    <xf numFmtId="0" fontId="29" fillId="24" borderId="10" xfId="0" applyNumberFormat="1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0" fillId="0" borderId="10" xfId="0" applyFont="1" applyBorder="1" applyAlignment="1">
      <alignment horizontal="left" wrapText="1"/>
    </xf>
    <xf numFmtId="0" fontId="70" fillId="0" borderId="10" xfId="0" applyFont="1" applyFill="1" applyBorder="1" applyAlignment="1">
      <alignment horizontal="center" wrapText="1"/>
    </xf>
    <xf numFmtId="0" fontId="49" fillId="24" borderId="10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7" fillId="0" borderId="10" xfId="0" applyNumberFormat="1" applyFont="1" applyFill="1" applyBorder="1" applyAlignment="1">
      <alignment horizontal="center" vertical="center" shrinkToFit="1"/>
    </xf>
    <xf numFmtId="0" fontId="29" fillId="0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center" wrapText="1"/>
    </xf>
    <xf numFmtId="0" fontId="26" fillId="0" borderId="16" xfId="0" applyFont="1" applyFill="1" applyBorder="1" applyAlignment="1">
      <alignment horizontal="center" vertical="top" wrapText="1"/>
    </xf>
    <xf numFmtId="176" fontId="29" fillId="0" borderId="10" xfId="0" applyNumberFormat="1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37" fillId="0" borderId="15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wrapText="1"/>
    </xf>
    <xf numFmtId="49" fontId="37" fillId="0" borderId="15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49" fontId="37" fillId="0" borderId="11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49" fontId="47" fillId="0" borderId="10" xfId="0" applyNumberFormat="1" applyFont="1" applyFill="1" applyBorder="1" applyAlignment="1">
      <alignment vertical="center" shrinkToFit="1"/>
    </xf>
    <xf numFmtId="0" fontId="48" fillId="0" borderId="10" xfId="0" applyNumberFormat="1" applyFont="1" applyFill="1" applyBorder="1" applyAlignment="1">
      <alignment horizontal="center" vertical="center" shrinkToFit="1"/>
    </xf>
    <xf numFmtId="176" fontId="57" fillId="0" borderId="10" xfId="0" applyNumberFormat="1" applyFont="1" applyFill="1" applyBorder="1" applyAlignment="1">
      <alignment horizontal="center" vertical="center" shrinkToFit="1"/>
    </xf>
    <xf numFmtId="177" fontId="27" fillId="0" borderId="18" xfId="0" applyNumberFormat="1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7" fillId="24" borderId="10" xfId="0" applyNumberFormat="1" applyFont="1" applyFill="1" applyBorder="1" applyAlignment="1">
      <alignment horizontal="center" vertical="center" shrinkToFit="1"/>
    </xf>
    <xf numFmtId="0" fontId="73" fillId="0" borderId="10" xfId="0" applyNumberFormat="1" applyFont="1" applyFill="1" applyBorder="1" applyAlignment="1">
      <alignment horizontal="center" vertical="center" shrinkToFit="1"/>
    </xf>
    <xf numFmtId="179" fontId="73" fillId="0" borderId="10" xfId="0" applyNumberFormat="1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/>
    </xf>
    <xf numFmtId="177" fontId="73" fillId="0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71" fillId="0" borderId="15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177" fontId="29" fillId="0" borderId="10" xfId="0" applyNumberFormat="1" applyFont="1" applyFill="1" applyBorder="1" applyAlignment="1">
      <alignment horizontal="center" vertical="center" shrinkToFit="1"/>
    </xf>
    <xf numFmtId="176" fontId="39" fillId="0" borderId="10" xfId="0" applyNumberFormat="1" applyFont="1" applyFill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3" fillId="0" borderId="10" xfId="0" applyFont="1" applyFill="1" applyBorder="1" applyAlignment="1">
      <alignment horizontal="center" wrapText="1"/>
    </xf>
    <xf numFmtId="0" fontId="63" fillId="0" borderId="10" xfId="0" applyNumberFormat="1" applyFont="1" applyFill="1" applyBorder="1" applyAlignment="1">
      <alignment horizontal="center" vertical="center" shrinkToFit="1"/>
    </xf>
    <xf numFmtId="0" fontId="74" fillId="0" borderId="10" xfId="0" applyNumberFormat="1" applyFont="1" applyFill="1" applyBorder="1" applyAlignment="1">
      <alignment horizontal="center" vertical="center" shrinkToFit="1"/>
    </xf>
    <xf numFmtId="49" fontId="28" fillId="0" borderId="10" xfId="0" applyNumberFormat="1" applyFont="1" applyFill="1" applyBorder="1" applyAlignment="1">
      <alignment vertical="center"/>
    </xf>
    <xf numFmtId="0" fontId="28" fillId="0" borderId="10" xfId="0" applyNumberFormat="1" applyFont="1" applyFill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vertical="top" wrapText="1"/>
    </xf>
    <xf numFmtId="0" fontId="37" fillId="0" borderId="10" xfId="0" applyFont="1" applyFill="1" applyBorder="1" applyAlignment="1">
      <alignment horizontal="center" wrapText="1"/>
    </xf>
    <xf numFmtId="0" fontId="68" fillId="0" borderId="10" xfId="0" applyNumberFormat="1" applyFont="1" applyFill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29" fillId="0" borderId="16" xfId="0" applyNumberFormat="1" applyFont="1" applyFill="1" applyBorder="1" applyAlignment="1">
      <alignment horizontal="center" vertical="center" shrinkToFit="1"/>
    </xf>
    <xf numFmtId="177" fontId="29" fillId="0" borderId="11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Fill="1" applyBorder="1" applyAlignment="1">
      <alignment horizontal="center" vertical="center" shrinkToFit="1"/>
    </xf>
    <xf numFmtId="0" fontId="36" fillId="0" borderId="16" xfId="0" applyFont="1" applyFill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top" wrapText="1"/>
    </xf>
    <xf numFmtId="0" fontId="51" fillId="24" borderId="10" xfId="0" applyFont="1" applyFill="1" applyBorder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52" fillId="24" borderId="12" xfId="0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shrinkToFit="1"/>
    </xf>
    <xf numFmtId="0" fontId="28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7" fillId="24" borderId="16" xfId="0" applyNumberFormat="1" applyFont="1" applyFill="1" applyBorder="1" applyAlignment="1">
      <alignment horizontal="center" vertical="center" shrinkToFit="1"/>
    </xf>
    <xf numFmtId="0" fontId="23" fillId="24" borderId="32" xfId="0" applyFont="1" applyFill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3" fillId="0" borderId="11" xfId="0" applyFont="1" applyFill="1" applyBorder="1" applyAlignment="1">
      <alignment horizontal="center" wrapText="1"/>
    </xf>
    <xf numFmtId="0" fontId="37" fillId="0" borderId="11" xfId="0" applyFont="1" applyFill="1" applyBorder="1" applyAlignment="1">
      <alignment horizontal="center" wrapText="1"/>
    </xf>
    <xf numFmtId="177" fontId="68" fillId="0" borderId="11" xfId="0" applyNumberFormat="1" applyFont="1" applyFill="1" applyBorder="1" applyAlignment="1">
      <alignment horizontal="center" vertical="center" shrinkToFit="1"/>
    </xf>
    <xf numFmtId="177" fontId="64" fillId="0" borderId="10" xfId="0" applyNumberFormat="1" applyFont="1" applyFill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Fill="1" applyBorder="1" applyAlignment="1">
      <alignment horizontal="center" vertical="center" shrinkToFit="1"/>
    </xf>
    <xf numFmtId="0" fontId="52" fillId="0" borderId="10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78" fillId="0" borderId="0" xfId="0" applyNumberFormat="1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6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NumberFormat="1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wrapText="1"/>
    </xf>
    <xf numFmtId="176" fontId="79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0" fontId="6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NumberFormat="1" applyFont="1" applyFill="1" applyBorder="1" applyAlignment="1">
      <alignment horizontal="center" vertical="center" shrinkToFit="1"/>
    </xf>
    <xf numFmtId="0" fontId="27" fillId="24" borderId="18" xfId="0" applyNumberFormat="1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1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1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79" fillId="24" borderId="11" xfId="0" applyNumberFormat="1" applyFont="1" applyFill="1" applyBorder="1" applyAlignment="1">
      <alignment horizontal="center" vertical="center" shrinkToFit="1"/>
    </xf>
    <xf numFmtId="0" fontId="61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10" xfId="0" quotePrefix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shrinkToFit="1"/>
    </xf>
    <xf numFmtId="0" fontId="71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3" fillId="0" borderId="11" xfId="0" applyNumberFormat="1" applyFont="1" applyFill="1" applyBorder="1" applyAlignment="1">
      <alignment horizontal="center" vertical="center" shrinkToFit="1"/>
    </xf>
    <xf numFmtId="0" fontId="26" fillId="0" borderId="10" xfId="0" applyNumberFormat="1" applyFont="1" applyFill="1" applyBorder="1" applyAlignment="1">
      <alignment horizontal="center" vertical="center" shrinkToFit="1"/>
    </xf>
    <xf numFmtId="14" fontId="27" fillId="0" borderId="10" xfId="0" applyNumberFormat="1" applyFont="1" applyFill="1" applyBorder="1" applyAlignment="1">
      <alignment horizontal="center" vertical="center" shrinkToFit="1"/>
    </xf>
    <xf numFmtId="0" fontId="26" fillId="24" borderId="11" xfId="0" applyNumberFormat="1" applyFont="1" applyFill="1" applyBorder="1" applyAlignment="1">
      <alignment horizontal="center" vertical="center" shrinkToFit="1"/>
    </xf>
    <xf numFmtId="0" fontId="29" fillId="24" borderId="11" xfId="0" applyNumberFormat="1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49" fontId="37" fillId="24" borderId="18" xfId="0" applyNumberFormat="1" applyFont="1" applyFill="1" applyBorder="1" applyAlignment="1">
      <alignment horizontal="center" vertical="center"/>
    </xf>
    <xf numFmtId="0" fontId="71" fillId="0" borderId="11" xfId="0" applyFont="1" applyBorder="1" applyAlignment="1">
      <alignment horizontal="center" vertical="center" wrapText="1"/>
    </xf>
    <xf numFmtId="0" fontId="64" fillId="0" borderId="11" xfId="0" applyFont="1" applyFill="1" applyBorder="1" applyAlignment="1">
      <alignment vertical="center"/>
    </xf>
    <xf numFmtId="0" fontId="73" fillId="0" borderId="11" xfId="0" applyFont="1" applyFill="1" applyBorder="1" applyAlignment="1">
      <alignment horizontal="center" vertical="center"/>
    </xf>
    <xf numFmtId="0" fontId="64" fillId="0" borderId="11" xfId="0" applyFont="1" applyFill="1" applyBorder="1" applyAlignment="1">
      <alignment horizontal="center" vertical="center"/>
    </xf>
    <xf numFmtId="177" fontId="64" fillId="0" borderId="11" xfId="0" applyNumberFormat="1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center" vertical="center"/>
    </xf>
    <xf numFmtId="177" fontId="73" fillId="0" borderId="0" xfId="0" applyNumberFormat="1" applyFont="1" applyFill="1" applyBorder="1" applyAlignment="1">
      <alignment horizontal="center" vertical="center"/>
    </xf>
    <xf numFmtId="0" fontId="69" fillId="0" borderId="0" xfId="0" applyFont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/>
    </xf>
    <xf numFmtId="177" fontId="64" fillId="0" borderId="0" xfId="0" applyNumberFormat="1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0" xfId="0" applyNumberFormat="1" applyAlignment="1">
      <alignment vertical="center"/>
    </xf>
    <xf numFmtId="0" fontId="82" fillId="0" borderId="23" xfId="0" applyFont="1" applyFill="1" applyBorder="1" applyAlignment="1">
      <alignment horizontal="center" vertical="center" wrapText="1"/>
    </xf>
    <xf numFmtId="0" fontId="83" fillId="0" borderId="23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vertical="center" shrinkToFi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NumberFormat="1" applyFont="1" applyFill="1" applyBorder="1" applyAlignment="1">
      <alignment horizontal="center" vertical="center" shrinkToFit="1"/>
    </xf>
    <xf numFmtId="0" fontId="85" fillId="0" borderId="10" xfId="0" applyNumberFormat="1" applyFont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26" fillId="0" borderId="21" xfId="0" applyFont="1" applyFill="1" applyBorder="1" applyAlignment="1">
      <alignment horizontal="center" vertical="top" wrapText="1"/>
    </xf>
    <xf numFmtId="49" fontId="26" fillId="24" borderId="10" xfId="0" applyNumberFormat="1" applyFont="1" applyFill="1" applyBorder="1" applyAlignment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49" fontId="45" fillId="24" borderId="11" xfId="0" applyNumberFormat="1" applyFont="1" applyFill="1" applyBorder="1" applyAlignment="1">
      <alignment horizontal="center" vertical="center"/>
    </xf>
    <xf numFmtId="0" fontId="66" fillId="24" borderId="12" xfId="0" applyFont="1" applyFill="1" applyBorder="1" applyAlignment="1">
      <alignment horizontal="center" vertical="center" wrapText="1"/>
    </xf>
    <xf numFmtId="0" fontId="51" fillId="24" borderId="11" xfId="0" applyFont="1" applyFill="1" applyBorder="1" applyAlignment="1">
      <alignment horizontal="center" vertical="center" wrapText="1"/>
    </xf>
    <xf numFmtId="0" fontId="51" fillId="24" borderId="12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0" fontId="87" fillId="24" borderId="10" xfId="0" applyFont="1" applyFill="1" applyBorder="1" applyAlignment="1">
      <alignment horizontal="center" vertical="top" wrapText="1"/>
    </xf>
    <xf numFmtId="0" fontId="49" fillId="0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5" fillId="24" borderId="10" xfId="0" applyNumberFormat="1" applyFont="1" applyFill="1" applyBorder="1" applyAlignment="1">
      <alignment horizontal="center" vertical="center" shrinkToFit="1"/>
    </xf>
    <xf numFmtId="49" fontId="26" fillId="24" borderId="17" xfId="0" applyNumberFormat="1" applyFont="1" applyFill="1" applyBorder="1" applyAlignment="1">
      <alignment horizontal="center" vertical="center"/>
    </xf>
    <xf numFmtId="0" fontId="51" fillId="0" borderId="33" xfId="0" applyFont="1" applyFill="1" applyBorder="1" applyAlignment="1">
      <alignment horizontal="center" vertical="center" wrapText="1"/>
    </xf>
    <xf numFmtId="0" fontId="52" fillId="0" borderId="12" xfId="0" applyFont="1" applyFill="1" applyBorder="1" applyAlignment="1">
      <alignment horizontal="center" vertical="center" wrapText="1"/>
    </xf>
    <xf numFmtId="0" fontId="55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0" fontId="28" fillId="24" borderId="15" xfId="0" applyFont="1" applyFill="1" applyBorder="1" applyAlignment="1">
      <alignment horizontal="center" vertical="top" wrapText="1"/>
    </xf>
    <xf numFmtId="49" fontId="26" fillId="0" borderId="10" xfId="0" applyNumberFormat="1" applyFont="1" applyFill="1" applyBorder="1" applyAlignment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176" fontId="57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NumberFormat="1" applyFont="1" applyFill="1" applyBorder="1" applyAlignment="1">
      <alignment horizontal="center" vertical="center" shrinkToFit="1"/>
    </xf>
    <xf numFmtId="0" fontId="89" fillId="0" borderId="10" xfId="0" applyFont="1" applyFill="1" applyBorder="1" applyAlignment="1">
      <alignment horizontal="center" wrapText="1"/>
    </xf>
    <xf numFmtId="0" fontId="90" fillId="0" borderId="10" xfId="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0" xfId="0" applyNumberFormat="1" applyFont="1" applyFill="1" applyAlignment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28" fillId="24" borderId="0" xfId="0" applyFont="1" applyFill="1">
      <alignment vertical="center"/>
    </xf>
    <xf numFmtId="0" fontId="91" fillId="24" borderId="1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4" xfId="0" applyNumberFormat="1" applyFont="1" applyFill="1" applyBorder="1" applyAlignment="1">
      <alignment horizontal="center" vertical="center"/>
    </xf>
    <xf numFmtId="180" fontId="32" fillId="0" borderId="12" xfId="0" applyNumberFormat="1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51" fillId="0" borderId="0" xfId="0" applyFont="1" applyFill="1" applyBorder="1" applyAlignment="1">
      <alignment horizontal="center" vertical="center" wrapText="1"/>
    </xf>
    <xf numFmtId="0" fontId="52" fillId="24" borderId="0" xfId="0" applyFont="1" applyFill="1" applyBorder="1" applyAlignment="1">
      <alignment horizontal="center" vertical="center" wrapText="1"/>
    </xf>
    <xf numFmtId="0" fontId="51" fillId="24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5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5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wrapText="1"/>
    </xf>
    <xf numFmtId="0" fontId="26" fillId="24" borderId="10" xfId="0" applyFont="1" applyFill="1" applyBorder="1" applyAlignment="1">
      <alignment horizontal="center" vertical="center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left" wrapText="1"/>
    </xf>
    <xf numFmtId="0" fontId="36" fillId="24" borderId="10" xfId="0" applyFont="1" applyFill="1" applyBorder="1" applyAlignment="1">
      <alignment horizontal="center" vertical="center" wrapText="1"/>
    </xf>
    <xf numFmtId="0" fontId="5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 wrapText="1"/>
    </xf>
    <xf numFmtId="0" fontId="55" fillId="24" borderId="0" xfId="0" applyFont="1" applyFill="1" applyBorder="1" applyAlignment="1">
      <alignment horizontal="center" vertical="center" wrapText="1"/>
    </xf>
    <xf numFmtId="0" fontId="26" fillId="24" borderId="36" xfId="0" applyFont="1" applyFill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83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82" fillId="0" borderId="36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shrinkToFit="1"/>
    </xf>
    <xf numFmtId="0" fontId="75" fillId="24" borderId="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24" borderId="0" xfId="0" applyFont="1" applyFill="1" applyBorder="1" applyAlignment="1">
      <alignment horizontal="left" vertical="center" wrapText="1"/>
    </xf>
    <xf numFmtId="0" fontId="75" fillId="24" borderId="0" xfId="0" applyFont="1" applyFill="1" applyBorder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top" wrapText="1"/>
    </xf>
    <xf numFmtId="0" fontId="26" fillId="24" borderId="0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center" wrapText="1"/>
    </xf>
    <xf numFmtId="177" fontId="27" fillId="25" borderId="0" xfId="0" applyNumberFormat="1" applyFont="1" applyFill="1" applyBorder="1" applyAlignment="1">
      <alignment horizontal="center" vertical="center" shrinkToFit="1"/>
    </xf>
    <xf numFmtId="49" fontId="37" fillId="24" borderId="0" xfId="0" applyNumberFormat="1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vertical="top" wrapText="1"/>
    </xf>
    <xf numFmtId="0" fontId="27" fillId="0" borderId="0" xfId="0" applyNumberFormat="1" applyFont="1" applyFill="1" applyBorder="1" applyAlignment="1">
      <alignment horizontal="center" vertical="center" shrinkToFit="1"/>
    </xf>
    <xf numFmtId="176" fontId="29" fillId="0" borderId="0" xfId="0" applyNumberFormat="1" applyFont="1" applyFill="1" applyBorder="1" applyAlignment="1">
      <alignment horizontal="center" vertical="center" shrinkToFit="1"/>
    </xf>
    <xf numFmtId="0" fontId="37" fillId="24" borderId="0" xfId="0" applyFont="1" applyFill="1" applyBorder="1" applyAlignment="1">
      <alignment horizontal="center" vertical="center" shrinkToFit="1"/>
    </xf>
    <xf numFmtId="0" fontId="87" fillId="24" borderId="0" xfId="0" applyFont="1" applyFill="1" applyBorder="1" applyAlignment="1">
      <alignment horizontal="center" vertical="top" wrapText="1"/>
    </xf>
    <xf numFmtId="177" fontId="29" fillId="0" borderId="0" xfId="0" applyNumberFormat="1" applyFont="1" applyFill="1" applyBorder="1" applyAlignment="1">
      <alignment horizontal="center" vertical="center" shrinkToFit="1"/>
    </xf>
    <xf numFmtId="0" fontId="26" fillId="24" borderId="0" xfId="0" applyFont="1" applyFill="1" applyBorder="1" applyAlignment="1">
      <alignment horizontal="left" wrapText="1"/>
    </xf>
    <xf numFmtId="0" fontId="57" fillId="24" borderId="0" xfId="0" applyNumberFormat="1" applyFont="1" applyFill="1" applyBorder="1" applyAlignment="1">
      <alignment horizontal="center" vertical="center" shrinkToFit="1"/>
    </xf>
    <xf numFmtId="2" fontId="36" fillId="24" borderId="0" xfId="0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Alignment="1">
      <alignment horizontal="center" vertical="center" wrapText="1"/>
    </xf>
    <xf numFmtId="176" fontId="29" fillId="25" borderId="0" xfId="0" applyNumberFormat="1" applyFont="1" applyFill="1" applyBorder="1" applyAlignment="1">
      <alignment horizontal="center" vertical="center" shrinkToFit="1"/>
    </xf>
    <xf numFmtId="0" fontId="28" fillId="24" borderId="0" xfId="0" applyNumberFormat="1" applyFont="1" applyFill="1" applyBorder="1" applyAlignment="1">
      <alignment horizontal="center" vertical="center" shrinkToFit="1"/>
    </xf>
    <xf numFmtId="2" fontId="26" fillId="24" borderId="0" xfId="0" applyNumberFormat="1" applyFont="1" applyFill="1" applyBorder="1" applyAlignment="1">
      <alignment horizontal="center" vertical="center" wrapText="1"/>
    </xf>
    <xf numFmtId="176" fontId="29" fillId="24" borderId="0" xfId="0" applyNumberFormat="1" applyFont="1" applyFill="1" applyBorder="1" applyAlignment="1">
      <alignment horizontal="center" vertical="center" shrinkToFit="1"/>
    </xf>
    <xf numFmtId="0" fontId="84" fillId="24" borderId="0" xfId="0" applyFont="1" applyFill="1" applyBorder="1" applyAlignment="1">
      <alignment horizontal="center" vertical="top" wrapText="1"/>
    </xf>
    <xf numFmtId="2" fontId="84" fillId="24" borderId="0" xfId="0" applyNumberFormat="1" applyFont="1" applyFill="1" applyBorder="1" applyAlignment="1">
      <alignment horizontal="center" vertical="top" wrapText="1"/>
    </xf>
    <xf numFmtId="2" fontId="26" fillId="24" borderId="0" xfId="0" applyNumberFormat="1" applyFont="1" applyFill="1" applyBorder="1" applyAlignment="1">
      <alignment horizontal="center" vertical="top" wrapText="1"/>
    </xf>
    <xf numFmtId="49" fontId="45" fillId="24" borderId="0" xfId="0" applyNumberFormat="1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vertical="top" wrapText="1"/>
    </xf>
    <xf numFmtId="0" fontId="26" fillId="24" borderId="0" xfId="0" applyFont="1" applyFill="1" applyBorder="1" applyAlignment="1">
      <alignment horizontal="center" shrinkToFit="1"/>
    </xf>
    <xf numFmtId="177" fontId="27" fillId="24" borderId="0" xfId="0" applyNumberFormat="1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horizontal="left" vertical="top" wrapText="1"/>
    </xf>
    <xf numFmtId="0" fontId="26" fillId="24" borderId="0" xfId="0" applyFont="1" applyFill="1" applyBorder="1" applyAlignment="1">
      <alignment horizontal="center" wrapText="1"/>
    </xf>
    <xf numFmtId="2" fontId="36" fillId="24" borderId="0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center"/>
    </xf>
    <xf numFmtId="0" fontId="71" fillId="24" borderId="0" xfId="0" applyFont="1" applyFill="1" applyBorder="1" applyAlignment="1">
      <alignment horizontal="center" vertical="top" wrapText="1"/>
    </xf>
    <xf numFmtId="0" fontId="16" fillId="24" borderId="0" xfId="0" applyFont="1" applyFill="1" applyBorder="1" applyAlignment="1">
      <alignment horizontal="center" vertical="top" wrapText="1"/>
    </xf>
    <xf numFmtId="0" fontId="71" fillId="0" borderId="0" xfId="0" applyFont="1" applyBorder="1" applyAlignment="1">
      <alignment horizontal="center" vertical="center" wrapText="1"/>
    </xf>
    <xf numFmtId="0" fontId="44" fillId="24" borderId="0" xfId="0" applyFont="1" applyFill="1" applyBorder="1" applyAlignment="1">
      <alignment horizontal="left" vertical="top" wrapText="1"/>
    </xf>
    <xf numFmtId="0" fontId="29" fillId="24" borderId="0" xfId="0" applyNumberFormat="1" applyFont="1" applyFill="1" applyBorder="1" applyAlignment="1">
      <alignment horizontal="center" vertical="center" shrinkToFit="1"/>
    </xf>
    <xf numFmtId="176" fontId="57" fillId="24" borderId="0" xfId="0" applyNumberFormat="1" applyFont="1" applyFill="1" applyBorder="1" applyAlignment="1">
      <alignment horizontal="center" vertical="center" shrinkToFit="1"/>
    </xf>
    <xf numFmtId="49" fontId="26" fillId="24" borderId="0" xfId="0" applyNumberFormat="1" applyFont="1" applyFill="1" applyBorder="1" applyAlignment="1">
      <alignment horizontal="center" vertical="center"/>
    </xf>
    <xf numFmtId="0" fontId="26" fillId="24" borderId="0" xfId="0" applyNumberFormat="1" applyFont="1" applyFill="1" applyBorder="1" applyAlignment="1">
      <alignment horizontal="center" vertical="center" shrinkToFi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top" wrapText="1"/>
    </xf>
    <xf numFmtId="176" fontId="57" fillId="0" borderId="0" xfId="0" applyNumberFormat="1" applyFont="1" applyFill="1" applyBorder="1" applyAlignment="1">
      <alignment horizontal="center" vertical="center" shrinkToFit="1"/>
    </xf>
    <xf numFmtId="0" fontId="87" fillId="0" borderId="0" xfId="0" applyFont="1" applyBorder="1" applyAlignment="1">
      <alignment horizontal="left" vertical="center" wrapText="1"/>
    </xf>
    <xf numFmtId="0" fontId="29" fillId="0" borderId="0" xfId="0" applyNumberFormat="1" applyFont="1" applyFill="1" applyBorder="1" applyAlignment="1">
      <alignment horizontal="center" vertical="center" shrinkToFit="1"/>
    </xf>
    <xf numFmtId="177" fontId="27" fillId="0" borderId="0" xfId="0" applyNumberFormat="1" applyFont="1" applyFill="1" applyBorder="1" applyAlignment="1">
      <alignment horizontal="center" vertical="center" shrinkToFit="1"/>
    </xf>
    <xf numFmtId="0" fontId="70" fillId="0" borderId="0" xfId="0" applyFont="1" applyBorder="1" applyAlignment="1">
      <alignment horizontal="left" wrapText="1"/>
    </xf>
    <xf numFmtId="0" fontId="70" fillId="0" borderId="0" xfId="0" applyFont="1" applyFill="1" applyBorder="1" applyAlignment="1">
      <alignment horizontal="center" wrapText="1"/>
    </xf>
    <xf numFmtId="0" fontId="49" fillId="24" borderId="0" xfId="0" applyFont="1" applyFill="1" applyBorder="1" applyAlignment="1">
      <alignment horizontal="center" vertical="top" wrapText="1"/>
    </xf>
    <xf numFmtId="177" fontId="50" fillId="24" borderId="0" xfId="0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Fill="1" applyBorder="1" applyAlignment="1">
      <alignment horizontal="center" vertical="center" shrinkToFit="1"/>
    </xf>
    <xf numFmtId="0" fontId="90" fillId="0" borderId="0" xfId="0" applyFont="1" applyBorder="1" applyAlignment="1">
      <alignment horizontal="left" vertical="center" wrapText="1"/>
    </xf>
    <xf numFmtId="0" fontId="89" fillId="0" borderId="0" xfId="0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top" wrapText="1"/>
    </xf>
    <xf numFmtId="0" fontId="40" fillId="0" borderId="0" xfId="0" applyFont="1" applyBorder="1" applyAlignment="1">
      <alignment horizontal="left" wrapText="1"/>
    </xf>
    <xf numFmtId="0" fontId="63" fillId="0" borderId="0" xfId="0" applyNumberFormat="1" applyFont="1" applyFill="1" applyBorder="1" applyAlignment="1">
      <alignment horizontal="center" vertical="center" shrinkToFit="1"/>
    </xf>
    <xf numFmtId="177" fontId="68" fillId="0" borderId="0" xfId="0" applyNumberFormat="1" applyFont="1" applyFill="1" applyBorder="1" applyAlignment="1">
      <alignment horizontal="center" vertical="center" shrinkToFit="1"/>
    </xf>
    <xf numFmtId="0" fontId="64" fillId="0" borderId="0" xfId="0" applyNumberFormat="1" applyFont="1" applyFill="1" applyBorder="1" applyAlignment="1">
      <alignment vertical="center" shrinkToFit="1"/>
    </xf>
    <xf numFmtId="0" fontId="64" fillId="0" borderId="0" xfId="0" applyNumberFormat="1" applyFont="1" applyFill="1" applyBorder="1" applyAlignment="1">
      <alignment horizontal="center" vertical="center" shrinkToFit="1"/>
    </xf>
    <xf numFmtId="0" fontId="68" fillId="0" borderId="0" xfId="0" applyNumberFormat="1" applyFont="1" applyFill="1" applyBorder="1" applyAlignment="1">
      <alignment horizontal="center" vertical="center" shrinkToFit="1"/>
    </xf>
    <xf numFmtId="179" fontId="64" fillId="0" borderId="0" xfId="0" applyNumberFormat="1" applyFont="1" applyFill="1" applyBorder="1" applyAlignment="1">
      <alignment horizontal="center" vertical="center"/>
    </xf>
    <xf numFmtId="179" fontId="64" fillId="0" borderId="0" xfId="0" applyNumberFormat="1" applyFont="1" applyFill="1" applyBorder="1" applyAlignment="1">
      <alignment vertical="center"/>
    </xf>
    <xf numFmtId="177" fontId="64" fillId="0" borderId="0" xfId="0" applyNumberFormat="1" applyFont="1" applyFill="1" applyBorder="1" applyAlignment="1">
      <alignment horizontal="center" vertical="center" shrinkToFit="1"/>
    </xf>
    <xf numFmtId="0" fontId="64" fillId="0" borderId="0" xfId="0" applyFont="1" applyFill="1" applyBorder="1" applyAlignment="1">
      <alignment vertical="center" shrinkToFit="1"/>
    </xf>
    <xf numFmtId="0" fontId="36" fillId="24" borderId="10" xfId="0" applyFont="1" applyFill="1" applyBorder="1" applyAlignment="1">
      <alignment vertical="top" wrapText="1"/>
    </xf>
    <xf numFmtId="0" fontId="23" fillId="24" borderId="24" xfId="0" applyFont="1" applyFill="1" applyBorder="1" applyAlignment="1">
      <alignment vertical="center" wrapText="1"/>
    </xf>
    <xf numFmtId="0" fontId="0" fillId="24" borderId="0" xfId="0" applyFill="1" applyBorder="1">
      <alignment vertical="center"/>
    </xf>
    <xf numFmtId="0" fontId="25" fillId="24" borderId="0" xfId="0" applyFont="1" applyFill="1" applyBorder="1" applyAlignment="1">
      <alignment horizontal="left" vertical="center" wrapText="1"/>
    </xf>
    <xf numFmtId="0" fontId="54" fillId="24" borderId="0" xfId="0" applyFont="1" applyFill="1" applyBorder="1" applyAlignment="1">
      <alignment horizontal="center" vertical="center" wrapText="1"/>
    </xf>
    <xf numFmtId="0" fontId="66" fillId="24" borderId="0" xfId="0" applyFont="1" applyFill="1" applyBorder="1" applyAlignment="1">
      <alignment horizontal="center" vertical="center" wrapText="1"/>
    </xf>
    <xf numFmtId="0" fontId="88" fillId="24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14" fontId="27" fillId="0" borderId="10" xfId="0" applyNumberFormat="1" applyFont="1" applyFill="1" applyBorder="1" applyAlignment="1">
      <alignment horizontal="center" vertical="center" shrinkToFit="1"/>
    </xf>
    <xf numFmtId="0" fontId="65" fillId="24" borderId="10" xfId="0" applyFont="1" applyFill="1" applyBorder="1" applyAlignment="1">
      <alignment horizontal="left" vertical="top" wrapText="1"/>
    </xf>
    <xf numFmtId="0" fontId="62" fillId="24" borderId="10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75" fillId="24" borderId="28" xfId="0" applyFont="1" applyFill="1" applyBorder="1" applyAlignment="1">
      <alignment horizontal="center" vertical="center" wrapText="1"/>
    </xf>
    <xf numFmtId="177" fontId="92" fillId="0" borderId="12" xfId="0" applyNumberFormat="1" applyFont="1" applyFill="1" applyBorder="1" applyAlignment="1">
      <alignment horizontal="center" vertical="center"/>
    </xf>
    <xf numFmtId="0" fontId="55" fillId="24" borderId="11" xfId="0" applyFont="1" applyFill="1" applyBorder="1" applyAlignment="1">
      <alignment horizontal="center" vertical="center" wrapText="1"/>
    </xf>
    <xf numFmtId="0" fontId="66" fillId="24" borderId="11" xfId="0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180" fontId="32" fillId="24" borderId="11" xfId="0" applyNumberFormat="1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78" fontId="32" fillId="0" borderId="38" xfId="0" applyNumberFormat="1" applyFont="1" applyFill="1" applyBorder="1" applyAlignment="1">
      <alignment horizontal="center" vertical="center"/>
    </xf>
    <xf numFmtId="0" fontId="86" fillId="0" borderId="29" xfId="0" applyFont="1" applyFill="1" applyBorder="1" applyAlignment="1">
      <alignment horizontal="center" vertical="center" wrapText="1"/>
    </xf>
    <xf numFmtId="0" fontId="55" fillId="24" borderId="15" xfId="0" applyFont="1" applyFill="1" applyBorder="1" applyAlignment="1">
      <alignment horizontal="center" vertical="center" wrapText="1"/>
    </xf>
    <xf numFmtId="180" fontId="32" fillId="0" borderId="11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177" fontId="64" fillId="0" borderId="12" xfId="0" applyNumberFormat="1" applyFont="1" applyFill="1" applyBorder="1" applyAlignment="1">
      <alignment horizontal="center" vertical="center"/>
    </xf>
    <xf numFmtId="0" fontId="55" fillId="0" borderId="11" xfId="0" applyFont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 vertical="center" wrapText="1"/>
    </xf>
    <xf numFmtId="0" fontId="75" fillId="24" borderId="1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vertical="top" wrapText="1"/>
    </xf>
    <xf numFmtId="0" fontId="94" fillId="24" borderId="14" xfId="0" applyFont="1" applyFill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37" fillId="0" borderId="10" xfId="0" applyFont="1" applyFill="1" applyBorder="1" applyAlignment="1">
      <alignment horizontal="center" shrinkToFit="1"/>
    </xf>
    <xf numFmtId="0" fontId="37" fillId="0" borderId="17" xfId="0" applyFont="1" applyFill="1" applyBorder="1" applyAlignment="1">
      <alignment horizontal="center" vertical="top" wrapText="1"/>
    </xf>
    <xf numFmtId="0" fontId="37" fillId="0" borderId="15" xfId="0" applyFont="1" applyFill="1" applyBorder="1" applyAlignment="1">
      <alignment horizontal="center" vertical="top" wrapText="1"/>
    </xf>
    <xf numFmtId="0" fontId="91" fillId="0" borderId="10" xfId="0" applyFont="1" applyBorder="1" applyAlignment="1">
      <alignment horizontal="left" vertical="center" wrapText="1"/>
    </xf>
    <xf numFmtId="0" fontId="26" fillId="24" borderId="31" xfId="0" applyFont="1" applyFill="1" applyBorder="1" applyAlignment="1">
      <alignment horizontal="left" vertical="center"/>
    </xf>
    <xf numFmtId="0" fontId="28" fillId="24" borderId="10" xfId="0" quotePrefix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center" vertical="center" wrapText="1"/>
    </xf>
    <xf numFmtId="177" fontId="27" fillId="0" borderId="29" xfId="0" applyNumberFormat="1" applyFont="1" applyFill="1" applyBorder="1" applyAlignment="1">
      <alignment horizontal="center" vertical="center" shrinkToFit="1"/>
    </xf>
    <xf numFmtId="0" fontId="95" fillId="0" borderId="10" xfId="0" applyFont="1" applyBorder="1" applyAlignment="1">
      <alignment horizontal="left" wrapText="1"/>
    </xf>
    <xf numFmtId="0" fontId="37" fillId="24" borderId="10" xfId="0" applyFont="1" applyFill="1" applyBorder="1" applyAlignment="1">
      <alignment vertical="top" wrapText="1"/>
    </xf>
    <xf numFmtId="0" fontId="26" fillId="27" borderId="20" xfId="0" applyFont="1" applyFill="1" applyBorder="1" applyAlignment="1">
      <alignment horizontal="center" vertical="top" wrapText="1"/>
    </xf>
    <xf numFmtId="0" fontId="26" fillId="27" borderId="21" xfId="0" applyFont="1" applyFill="1" applyBorder="1" applyAlignment="1">
      <alignment horizontal="center" vertical="top" wrapText="1"/>
    </xf>
    <xf numFmtId="0" fontId="26" fillId="27" borderId="15" xfId="0" applyFont="1" applyFill="1" applyBorder="1" applyAlignment="1">
      <alignment horizontal="center" vertical="top" wrapText="1"/>
    </xf>
    <xf numFmtId="0" fontId="71" fillId="27" borderId="15" xfId="0" applyFont="1" applyFill="1" applyBorder="1" applyAlignment="1">
      <alignment horizontal="center" vertical="top" wrapText="1"/>
    </xf>
    <xf numFmtId="0" fontId="26" fillId="24" borderId="13" xfId="0" applyFont="1" applyFill="1" applyBorder="1" applyAlignment="1">
      <alignment horizontal="left" vertical="center" wrapText="1"/>
    </xf>
    <xf numFmtId="0" fontId="91" fillId="24" borderId="10" xfId="0" applyFont="1" applyFill="1" applyBorder="1" applyAlignment="1">
      <alignment horizontal="left" vertical="center" wrapText="1"/>
    </xf>
    <xf numFmtId="0" fontId="45" fillId="24" borderId="15" xfId="0" applyFont="1" applyFill="1" applyBorder="1" applyAlignment="1">
      <alignment horizontal="center" vertical="top" wrapText="1"/>
    </xf>
    <xf numFmtId="49" fontId="71" fillId="24" borderId="11" xfId="0" applyNumberFormat="1" applyFont="1" applyFill="1" applyBorder="1" applyAlignment="1">
      <alignment horizontal="center" vertical="center"/>
    </xf>
    <xf numFmtId="0" fontId="96" fillId="24" borderId="16" xfId="0" applyFont="1" applyFill="1" applyBorder="1" applyAlignment="1">
      <alignment horizontal="left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49" fillId="24" borderId="16" xfId="0" applyFont="1" applyFill="1" applyBorder="1" applyAlignment="1">
      <alignment horizontal="center" vertical="center" wrapText="1"/>
    </xf>
    <xf numFmtId="177" fontId="50" fillId="24" borderId="18" xfId="0" applyNumberFormat="1" applyFont="1" applyFill="1" applyBorder="1" applyAlignment="1">
      <alignment horizontal="center" vertical="center" shrinkToFit="1"/>
    </xf>
    <xf numFmtId="0" fontId="25" fillId="0" borderId="11" xfId="0" applyFont="1" applyBorder="1" applyAlignment="1">
      <alignment horizontal="left" vertical="center" wrapText="1"/>
    </xf>
    <xf numFmtId="0" fontId="66" fillId="26" borderId="12" xfId="0" applyFont="1" applyFill="1" applyBorder="1" applyAlignment="1">
      <alignment horizontal="center" vertical="center" wrapText="1"/>
    </xf>
    <xf numFmtId="0" fontId="54" fillId="24" borderId="11" xfId="0" applyFont="1" applyFill="1" applyBorder="1" applyAlignment="1">
      <alignment horizontal="left" vertical="center" wrapText="1"/>
    </xf>
    <xf numFmtId="0" fontId="23" fillId="24" borderId="32" xfId="0" applyFont="1" applyFill="1" applyBorder="1" applyAlignment="1">
      <alignment horizontal="left" vertical="center" wrapText="1"/>
    </xf>
    <xf numFmtId="0" fontId="57" fillId="24" borderId="23" xfId="0" applyFont="1" applyFill="1" applyBorder="1" applyAlignment="1">
      <alignment horizontal="center" vertical="center" wrapText="1"/>
    </xf>
    <xf numFmtId="0" fontId="23" fillId="24" borderId="40" xfId="0" applyFont="1" applyFill="1" applyBorder="1" applyAlignment="1">
      <alignment horizontal="justify" vertical="center" wrapText="1"/>
    </xf>
    <xf numFmtId="0" fontId="67" fillId="0" borderId="28" xfId="0" applyFont="1" applyFill="1" applyBorder="1" applyAlignment="1">
      <alignment horizontal="center" vertical="center" wrapText="1"/>
    </xf>
    <xf numFmtId="0" fontId="97" fillId="24" borderId="12" xfId="0" applyFont="1" applyFill="1" applyBorder="1" applyAlignment="1">
      <alignment horizontal="center" vertical="center" wrapText="1"/>
    </xf>
    <xf numFmtId="0" fontId="98" fillId="0" borderId="10" xfId="0" applyFont="1" applyBorder="1" applyAlignment="1">
      <alignment horizontal="left" wrapText="1"/>
    </xf>
    <xf numFmtId="0" fontId="98" fillId="0" borderId="10" xfId="0" applyFont="1" applyFill="1" applyBorder="1" applyAlignment="1">
      <alignment horizontal="center" wrapText="1"/>
    </xf>
    <xf numFmtId="0" fontId="81" fillId="0" borderId="0" xfId="0" applyFont="1" applyAlignment="1">
      <alignment horizontal="left" vertical="center"/>
    </xf>
    <xf numFmtId="0" fontId="3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31" fillId="0" borderId="30" xfId="0" applyNumberFormat="1" applyFont="1" applyBorder="1" applyAlignment="1">
      <alignment horizontal="center" vertical="center" wrapText="1"/>
    </xf>
    <xf numFmtId="0" fontId="59" fillId="0" borderId="30" xfId="0" applyNumberFormat="1" applyFont="1" applyBorder="1" applyAlignment="1">
      <alignment horizontal="center" vertical="center" wrapText="1"/>
    </xf>
    <xf numFmtId="0" fontId="93" fillId="24" borderId="16" xfId="0" applyFont="1" applyFill="1" applyBorder="1" applyAlignment="1">
      <alignment horizontal="center" vertical="center" wrapText="1"/>
    </xf>
    <xf numFmtId="0" fontId="93" fillId="24" borderId="39" xfId="0" applyFont="1" applyFill="1" applyBorder="1" applyAlignment="1">
      <alignment horizontal="center" vertical="center" wrapText="1"/>
    </xf>
    <xf numFmtId="0" fontId="93" fillId="24" borderId="13" xfId="0" applyFont="1" applyFill="1" applyBorder="1" applyAlignment="1">
      <alignment horizontal="center" vertical="center" wrapText="1"/>
    </xf>
    <xf numFmtId="0" fontId="93" fillId="24" borderId="29" xfId="0" applyFont="1" applyFill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left" vertical="top" wrapText="1"/>
    </xf>
    <xf numFmtId="0" fontId="62" fillId="24" borderId="10" xfId="0" applyFont="1" applyFill="1" applyBorder="1" applyAlignment="1">
      <alignment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9" fillId="0" borderId="29" xfId="0" applyFont="1" applyBorder="1" applyAlignment="1">
      <alignment horizontal="left" vertical="center"/>
    </xf>
    <xf numFmtId="0" fontId="28" fillId="0" borderId="29" xfId="0" applyFont="1" applyBorder="1" applyAlignment="1">
      <alignment vertical="center"/>
    </xf>
    <xf numFmtId="14" fontId="27" fillId="0" borderId="10" xfId="0" applyNumberFormat="1" applyFont="1" applyFill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left" vertical="center" shrinkToFit="1"/>
    </xf>
    <xf numFmtId="0" fontId="29" fillId="0" borderId="10" xfId="0" applyFont="1" applyBorder="1" applyAlignment="1">
      <alignment horizontal="center" vertical="center" wrapText="1" shrinkToFit="1"/>
    </xf>
    <xf numFmtId="0" fontId="56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2" fillId="0" borderId="15" xfId="0" applyFont="1" applyFill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65" fillId="24" borderId="0" xfId="0" applyFont="1" applyFill="1" applyBorder="1" applyAlignment="1">
      <alignment horizontal="left" vertical="top" wrapText="1"/>
    </xf>
    <xf numFmtId="0" fontId="62" fillId="24" borderId="0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65" fillId="24" borderId="17" xfId="0" applyFont="1" applyFill="1" applyBorder="1" applyAlignment="1">
      <alignment horizontal="left" vertical="top" wrapText="1"/>
    </xf>
    <xf numFmtId="0" fontId="65" fillId="24" borderId="15" xfId="0" applyFont="1" applyFill="1" applyBorder="1" applyAlignment="1">
      <alignment horizontal="left" vertical="top" wrapText="1"/>
    </xf>
    <xf numFmtId="0" fontId="65" fillId="24" borderId="11" xfId="0" applyFont="1" applyFill="1" applyBorder="1" applyAlignment="1">
      <alignment horizontal="left" vertical="top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center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zoomScale="90" zoomScaleNormal="90" workbookViewId="0">
      <selection activeCell="G4" sqref="G4:N14"/>
    </sheetView>
  </sheetViews>
  <sheetFormatPr defaultRowHeight="16.5"/>
  <cols>
    <col min="1" max="1" width="11.875" customWidth="1"/>
    <col min="2" max="2" width="8.125" customWidth="1"/>
    <col min="3" max="3" width="16.125" customWidth="1"/>
    <col min="4" max="4" width="17.125" customWidth="1"/>
    <col min="5" max="5" width="8.375" customWidth="1"/>
    <col min="6" max="6" width="12.125" customWidth="1"/>
    <col min="7" max="7" width="2.5" style="303" customWidth="1"/>
    <col min="8" max="13" width="3.125" customWidth="1"/>
    <col min="14" max="14" width="3.625" customWidth="1"/>
    <col min="15" max="19" width="0" hidden="1" customWidth="1"/>
  </cols>
  <sheetData>
    <row r="1" spans="1:22" ht="30.75" customHeight="1">
      <c r="A1" s="487" t="s">
        <v>50</v>
      </c>
      <c r="B1" s="487"/>
      <c r="C1" s="487"/>
      <c r="D1" s="487"/>
      <c r="E1" s="487"/>
      <c r="F1" s="487"/>
      <c r="G1" s="488"/>
      <c r="H1" s="488"/>
      <c r="I1" s="488"/>
      <c r="J1" s="488"/>
      <c r="K1" s="252"/>
      <c r="L1" s="155"/>
    </row>
    <row r="2" spans="1:22" ht="35.25" customHeight="1" thickBot="1">
      <c r="A2" s="154"/>
      <c r="B2" s="489" t="s">
        <v>293</v>
      </c>
      <c r="C2" s="489"/>
      <c r="D2" s="490" t="s">
        <v>80</v>
      </c>
      <c r="E2" s="490"/>
      <c r="F2" s="490"/>
      <c r="G2" s="299"/>
      <c r="H2" s="155"/>
      <c r="I2" s="155"/>
      <c r="J2" s="155"/>
      <c r="K2" s="252"/>
      <c r="L2" s="155"/>
    </row>
    <row r="3" spans="1:22" ht="63.75" customHeight="1" thickBot="1">
      <c r="A3" s="27" t="s">
        <v>81</v>
      </c>
      <c r="B3" s="28" t="s">
        <v>82</v>
      </c>
      <c r="C3" s="28" t="s">
        <v>83</v>
      </c>
      <c r="D3" s="28" t="s">
        <v>84</v>
      </c>
      <c r="E3" s="28" t="s">
        <v>39</v>
      </c>
      <c r="F3" s="28" t="s">
        <v>85</v>
      </c>
      <c r="G3" s="332" t="s">
        <v>86</v>
      </c>
      <c r="H3" s="333" t="s">
        <v>87</v>
      </c>
      <c r="I3" s="334" t="s">
        <v>88</v>
      </c>
      <c r="J3" s="335" t="s">
        <v>89</v>
      </c>
      <c r="K3" s="336" t="s">
        <v>90</v>
      </c>
      <c r="L3" s="337" t="s">
        <v>91</v>
      </c>
      <c r="M3" s="338" t="s">
        <v>92</v>
      </c>
      <c r="N3" s="339" t="s">
        <v>93</v>
      </c>
    </row>
    <row r="4" spans="1:22" ht="30.95" customHeight="1" thickBot="1">
      <c r="A4" s="156" t="s">
        <v>294</v>
      </c>
      <c r="B4" s="476" t="s">
        <v>295</v>
      </c>
      <c r="C4" s="427" t="s">
        <v>94</v>
      </c>
      <c r="D4" s="428" t="s">
        <v>296</v>
      </c>
      <c r="E4" s="429" t="s">
        <v>297</v>
      </c>
      <c r="F4" s="315" t="s">
        <v>298</v>
      </c>
      <c r="G4" s="477" t="s">
        <v>315</v>
      </c>
      <c r="H4" s="317">
        <v>5.5</v>
      </c>
      <c r="I4" s="316">
        <v>1.7428571428571429</v>
      </c>
      <c r="J4" s="317">
        <v>1.6400000000000001</v>
      </c>
      <c r="K4" s="317">
        <v>2.5</v>
      </c>
      <c r="L4" s="318"/>
      <c r="M4" s="319"/>
      <c r="N4" s="320">
        <v>669.21428571428578</v>
      </c>
      <c r="U4" s="419"/>
      <c r="V4" s="416"/>
    </row>
    <row r="5" spans="1:22" ht="30.95" customHeight="1" thickBot="1">
      <c r="A5" s="157" t="s">
        <v>299</v>
      </c>
      <c r="B5" s="305" t="s">
        <v>300</v>
      </c>
      <c r="C5" s="284" t="s">
        <v>301</v>
      </c>
      <c r="D5" s="285" t="s">
        <v>302</v>
      </c>
      <c r="E5" s="430" t="s">
        <v>303</v>
      </c>
      <c r="F5" s="431" t="s">
        <v>304</v>
      </c>
      <c r="G5" s="274"/>
      <c r="H5" s="140">
        <v>5.5</v>
      </c>
      <c r="I5" s="140">
        <v>1.9428571428571428</v>
      </c>
      <c r="J5" s="277">
        <v>1.4300000000000002</v>
      </c>
      <c r="K5" s="277">
        <v>2.5</v>
      </c>
      <c r="L5" s="57"/>
      <c r="M5" s="10"/>
      <c r="N5" s="432">
        <v>678.96428571428578</v>
      </c>
      <c r="O5" t="s">
        <v>47</v>
      </c>
      <c r="U5" s="331"/>
      <c r="V5" s="416"/>
    </row>
    <row r="6" spans="1:22" ht="30.95" customHeight="1">
      <c r="A6" s="156" t="s">
        <v>305</v>
      </c>
      <c r="B6" s="476" t="s">
        <v>306</v>
      </c>
      <c r="C6" s="275" t="s">
        <v>307</v>
      </c>
      <c r="D6" s="55" t="s">
        <v>308</v>
      </c>
      <c r="E6" s="429" t="s">
        <v>297</v>
      </c>
      <c r="F6" s="433" t="s">
        <v>309</v>
      </c>
      <c r="G6" s="434"/>
      <c r="H6" s="435">
        <v>5.4</v>
      </c>
      <c r="I6" s="436">
        <v>2.676298701298701</v>
      </c>
      <c r="J6" s="435">
        <v>1.3499999999999999</v>
      </c>
      <c r="K6" s="435">
        <v>2.5</v>
      </c>
      <c r="L6" s="437"/>
      <c r="M6" s="438"/>
      <c r="N6" s="439">
        <v>724.97240259740261</v>
      </c>
      <c r="U6" s="419"/>
      <c r="V6" s="416"/>
    </row>
    <row r="7" spans="1:22" ht="30.95" customHeight="1" thickBot="1">
      <c r="A7" s="156" t="s">
        <v>310</v>
      </c>
      <c r="B7" s="426" t="s">
        <v>300</v>
      </c>
      <c r="C7" s="275" t="s">
        <v>311</v>
      </c>
      <c r="D7" s="55" t="s">
        <v>312</v>
      </c>
      <c r="E7" s="440" t="s">
        <v>313</v>
      </c>
      <c r="F7" s="441" t="s">
        <v>314</v>
      </c>
      <c r="G7" s="274"/>
      <c r="H7" s="442">
        <v>5.3</v>
      </c>
      <c r="I7" s="443">
        <v>2.7</v>
      </c>
      <c r="J7" s="442">
        <v>1.33</v>
      </c>
      <c r="K7" s="442">
        <v>2.5</v>
      </c>
      <c r="L7" s="438"/>
      <c r="M7" s="438"/>
      <c r="N7" s="439">
        <v>779.25</v>
      </c>
      <c r="U7" s="417"/>
      <c r="V7" s="417"/>
    </row>
    <row r="8" spans="1:22" ht="30.95" customHeight="1" thickBot="1">
      <c r="A8" s="163" t="s">
        <v>316</v>
      </c>
      <c r="B8" s="478" t="s">
        <v>306</v>
      </c>
      <c r="C8" s="178" t="s">
        <v>317</v>
      </c>
      <c r="D8" s="55" t="s">
        <v>318</v>
      </c>
      <c r="E8" s="429" t="s">
        <v>297</v>
      </c>
      <c r="F8" s="444"/>
      <c r="G8" s="274"/>
      <c r="H8" s="190">
        <v>5.3</v>
      </c>
      <c r="I8" s="139">
        <v>2.2000000000000002</v>
      </c>
      <c r="J8" s="139">
        <v>0.99999999999999989</v>
      </c>
      <c r="K8" s="139">
        <v>2.5</v>
      </c>
      <c r="L8" s="56"/>
      <c r="M8" s="11"/>
      <c r="N8" s="307">
        <v>673.5</v>
      </c>
      <c r="O8" t="s">
        <v>46</v>
      </c>
      <c r="U8" s="419"/>
      <c r="V8" s="417"/>
    </row>
    <row r="9" spans="1:22" ht="30.95" customHeight="1" thickBot="1">
      <c r="A9" s="479" t="s">
        <v>319</v>
      </c>
      <c r="B9" s="426" t="s">
        <v>300</v>
      </c>
      <c r="C9" s="275" t="s">
        <v>320</v>
      </c>
      <c r="D9" s="58" t="s">
        <v>321</v>
      </c>
      <c r="E9" s="429" t="s">
        <v>297</v>
      </c>
      <c r="F9" s="433" t="s">
        <v>322</v>
      </c>
      <c r="G9" s="483" t="s">
        <v>366</v>
      </c>
      <c r="H9" s="139">
        <v>5.5</v>
      </c>
      <c r="I9" s="190">
        <v>2.8779220779220775</v>
      </c>
      <c r="J9" s="139">
        <v>1.84</v>
      </c>
      <c r="K9" s="139">
        <v>2.5</v>
      </c>
      <c r="L9" s="56"/>
      <c r="M9" s="11">
        <v>1</v>
      </c>
      <c r="N9" s="307">
        <v>909</v>
      </c>
      <c r="U9" s="343"/>
      <c r="V9" s="343"/>
    </row>
    <row r="10" spans="1:22" ht="30.95" customHeight="1" thickBot="1">
      <c r="A10" s="415" t="s">
        <v>323</v>
      </c>
      <c r="B10" s="305" t="s">
        <v>295</v>
      </c>
      <c r="C10" s="276" t="s">
        <v>324</v>
      </c>
      <c r="D10" s="158" t="s">
        <v>325</v>
      </c>
      <c r="E10" s="430" t="s">
        <v>297</v>
      </c>
      <c r="F10" s="286" t="s">
        <v>326</v>
      </c>
      <c r="G10" s="480" t="s">
        <v>327</v>
      </c>
      <c r="H10" s="308">
        <v>5.2</v>
      </c>
      <c r="I10" s="306">
        <v>2.6961038961038959</v>
      </c>
      <c r="J10" s="308">
        <v>1.7049999999999998</v>
      </c>
      <c r="K10" s="308">
        <v>2.5</v>
      </c>
      <c r="L10" s="10">
        <v>1</v>
      </c>
      <c r="M10" s="10"/>
      <c r="N10" s="445">
        <v>781</v>
      </c>
      <c r="O10" t="s">
        <v>45</v>
      </c>
      <c r="U10" s="417"/>
      <c r="V10" s="417"/>
    </row>
    <row r="11" spans="1:22" ht="30.95" customHeight="1">
      <c r="A11" s="156" t="s">
        <v>328</v>
      </c>
      <c r="B11" s="426" t="s">
        <v>306</v>
      </c>
      <c r="C11" s="275" t="s">
        <v>329</v>
      </c>
      <c r="D11" s="55" t="s">
        <v>330</v>
      </c>
      <c r="E11" s="429" t="s">
        <v>297</v>
      </c>
      <c r="F11" s="446" t="s">
        <v>331</v>
      </c>
      <c r="G11" s="434"/>
      <c r="H11" s="435">
        <v>5.5</v>
      </c>
      <c r="I11" s="436">
        <v>2.6545454545454548</v>
      </c>
      <c r="J11" s="435">
        <v>1.95</v>
      </c>
      <c r="K11" s="435">
        <v>2.5</v>
      </c>
      <c r="L11" s="437"/>
      <c r="M11" s="438"/>
      <c r="N11" s="241">
        <v>745.34090909090912</v>
      </c>
      <c r="U11" s="417"/>
      <c r="V11" s="419"/>
    </row>
    <row r="12" spans="1:22" ht="30.95" customHeight="1">
      <c r="A12" s="156" t="s">
        <v>332</v>
      </c>
      <c r="B12" s="426" t="s">
        <v>300</v>
      </c>
      <c r="C12" s="275" t="s">
        <v>333</v>
      </c>
      <c r="D12" s="428" t="s">
        <v>334</v>
      </c>
      <c r="E12" s="440" t="s">
        <v>313</v>
      </c>
      <c r="F12" s="446" t="s">
        <v>335</v>
      </c>
      <c r="G12" s="434"/>
      <c r="H12" s="442">
        <v>5.5</v>
      </c>
      <c r="I12" s="443">
        <v>2.9</v>
      </c>
      <c r="J12" s="442">
        <v>1.06</v>
      </c>
      <c r="K12" s="442">
        <v>2.5</v>
      </c>
      <c r="L12" s="438"/>
      <c r="M12" s="438"/>
      <c r="N12" s="241">
        <v>742</v>
      </c>
      <c r="U12" s="418"/>
      <c r="V12" s="419"/>
    </row>
    <row r="13" spans="1:22" ht="30.95" customHeight="1">
      <c r="A13" s="156" t="s">
        <v>336</v>
      </c>
      <c r="B13" s="491" t="s">
        <v>337</v>
      </c>
      <c r="C13" s="492"/>
      <c r="D13" s="492"/>
      <c r="E13" s="492"/>
      <c r="F13" s="493"/>
      <c r="G13" s="191"/>
      <c r="H13" s="190"/>
      <c r="I13" s="139"/>
      <c r="J13" s="139"/>
      <c r="K13" s="139"/>
      <c r="L13" s="56"/>
      <c r="M13" s="11"/>
      <c r="N13" s="241"/>
      <c r="U13" s="416"/>
      <c r="V13" s="419"/>
    </row>
    <row r="14" spans="1:22" ht="30.95" customHeight="1" thickBot="1">
      <c r="A14" s="157" t="s">
        <v>338</v>
      </c>
      <c r="B14" s="305" t="s">
        <v>300</v>
      </c>
      <c r="C14" s="447" t="s">
        <v>339</v>
      </c>
      <c r="D14" s="285" t="s">
        <v>340</v>
      </c>
      <c r="E14" s="430" t="s">
        <v>297</v>
      </c>
      <c r="F14" s="448" t="s">
        <v>341</v>
      </c>
      <c r="G14" s="274"/>
      <c r="H14" s="308">
        <v>5.5</v>
      </c>
      <c r="I14" s="306">
        <v>2.2857142857142856</v>
      </c>
      <c r="J14" s="308">
        <v>2.1</v>
      </c>
      <c r="K14" s="140">
        <v>2.5</v>
      </c>
      <c r="L14" s="57"/>
      <c r="M14" s="10"/>
      <c r="N14" s="445">
        <v>781</v>
      </c>
      <c r="U14" s="343"/>
      <c r="V14" s="309"/>
    </row>
    <row r="15" spans="1:22" ht="30.95" customHeight="1">
      <c r="A15" s="38" t="s">
        <v>55</v>
      </c>
      <c r="B15" s="39"/>
      <c r="C15" s="39"/>
      <c r="D15" s="40" t="s">
        <v>56</v>
      </c>
      <c r="E15" s="39"/>
      <c r="F15" s="41"/>
      <c r="G15" s="301" t="s">
        <v>57</v>
      </c>
      <c r="H15" s="41"/>
      <c r="I15" s="41"/>
      <c r="J15" s="41"/>
      <c r="K15" s="41"/>
      <c r="L15" s="25"/>
      <c r="M15" s="9"/>
      <c r="N15" s="9"/>
      <c r="O15" t="s">
        <v>49</v>
      </c>
      <c r="U15" s="331"/>
      <c r="V15" s="309"/>
    </row>
    <row r="16" spans="1:22" ht="30.95" customHeight="1">
      <c r="A16" s="486" t="s">
        <v>59</v>
      </c>
      <c r="B16" s="486"/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U16" s="331"/>
      <c r="V16" s="309"/>
    </row>
    <row r="17" spans="6:22" ht="30.95" customHeight="1">
      <c r="U17" s="331"/>
      <c r="V17" s="309"/>
    </row>
    <row r="18" spans="6:22" ht="30.95" customHeight="1">
      <c r="U18" s="309"/>
      <c r="V18" s="309"/>
    </row>
    <row r="19" spans="6:22" ht="30.95" customHeight="1">
      <c r="O19" t="s">
        <v>48</v>
      </c>
      <c r="U19" s="344"/>
      <c r="V19" s="309"/>
    </row>
    <row r="20" spans="6:22" ht="30.95" customHeight="1">
      <c r="U20" s="341"/>
      <c r="V20" s="309"/>
    </row>
    <row r="21" spans="6:22" ht="30.95" customHeight="1">
      <c r="F21" s="12"/>
      <c r="G21" s="302"/>
      <c r="U21" s="340"/>
      <c r="V21" s="309"/>
    </row>
    <row r="22" spans="6:22" ht="30.95" customHeight="1">
      <c r="U22" s="309"/>
      <c r="V22" s="309"/>
    </row>
    <row r="23" spans="6:22" ht="30.95" customHeight="1">
      <c r="U23" s="331"/>
      <c r="V23" s="309"/>
    </row>
    <row r="24" spans="6:22" ht="30.95" customHeight="1">
      <c r="U24" s="341"/>
      <c r="V24" s="309"/>
    </row>
    <row r="25" spans="6:22" ht="30.95" customHeight="1">
      <c r="U25" s="331"/>
    </row>
    <row r="26" spans="6:22" ht="28.5" customHeight="1"/>
  </sheetData>
  <mergeCells count="5">
    <mergeCell ref="A16:N16"/>
    <mergeCell ref="A1:J1"/>
    <mergeCell ref="B2:C2"/>
    <mergeCell ref="D2:F2"/>
    <mergeCell ref="B13:F13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"/>
  <sheetViews>
    <sheetView zoomScale="90" zoomScaleNormal="90" workbookViewId="0">
      <selection activeCell="G4" sqref="G4:N14"/>
    </sheetView>
  </sheetViews>
  <sheetFormatPr defaultRowHeight="16.5"/>
  <cols>
    <col min="1" max="1" width="11.875" customWidth="1"/>
    <col min="2" max="2" width="8.125" customWidth="1"/>
    <col min="3" max="3" width="16.125" customWidth="1"/>
    <col min="4" max="4" width="17.125" customWidth="1"/>
    <col min="5" max="5" width="8.375" customWidth="1"/>
    <col min="6" max="6" width="12.125" customWidth="1"/>
    <col min="7" max="7" width="2.5" style="303" customWidth="1"/>
    <col min="8" max="13" width="3.125" customWidth="1"/>
    <col min="14" max="14" width="3.625" customWidth="1"/>
  </cols>
  <sheetData>
    <row r="1" spans="1:18" ht="30.75" customHeight="1">
      <c r="A1" s="487" t="s">
        <v>50</v>
      </c>
      <c r="B1" s="487"/>
      <c r="C1" s="487"/>
      <c r="D1" s="487"/>
      <c r="E1" s="487"/>
      <c r="F1" s="487"/>
      <c r="G1" s="488"/>
      <c r="H1" s="488"/>
      <c r="I1" s="488"/>
      <c r="J1" s="488"/>
      <c r="K1" s="252"/>
      <c r="L1" s="155"/>
    </row>
    <row r="2" spans="1:18" ht="34.5" customHeight="1" thickBot="1">
      <c r="A2" s="179" t="s">
        <v>54</v>
      </c>
      <c r="B2" s="489" t="s">
        <v>293</v>
      </c>
      <c r="C2" s="489"/>
      <c r="D2" s="490" t="s">
        <v>80</v>
      </c>
      <c r="E2" s="490"/>
      <c r="F2" s="490"/>
      <c r="G2" s="299"/>
      <c r="H2" s="155"/>
      <c r="I2" s="155"/>
      <c r="J2" s="155"/>
      <c r="K2" s="252"/>
      <c r="L2" s="155"/>
    </row>
    <row r="3" spans="1:18" ht="63.75" customHeight="1" thickBot="1">
      <c r="A3" s="27" t="s">
        <v>81</v>
      </c>
      <c r="B3" s="28" t="s">
        <v>82</v>
      </c>
      <c r="C3" s="28" t="s">
        <v>83</v>
      </c>
      <c r="D3" s="28" t="s">
        <v>84</v>
      </c>
      <c r="E3" s="28" t="s">
        <v>39</v>
      </c>
      <c r="F3" s="28" t="s">
        <v>85</v>
      </c>
      <c r="G3" s="300" t="s">
        <v>86</v>
      </c>
      <c r="H3" s="29" t="s">
        <v>87</v>
      </c>
      <c r="I3" s="22" t="s">
        <v>88</v>
      </c>
      <c r="J3" s="24" t="s">
        <v>89</v>
      </c>
      <c r="K3" s="254" t="s">
        <v>90</v>
      </c>
      <c r="L3" s="23" t="s">
        <v>91</v>
      </c>
      <c r="M3" s="253" t="s">
        <v>92</v>
      </c>
      <c r="N3" s="30" t="s">
        <v>93</v>
      </c>
    </row>
    <row r="4" spans="1:18" ht="30.95" customHeight="1" thickBot="1">
      <c r="A4" s="163" t="s">
        <v>294</v>
      </c>
      <c r="B4" s="476" t="s">
        <v>295</v>
      </c>
      <c r="C4" s="447" t="s">
        <v>342</v>
      </c>
      <c r="D4" s="55" t="s">
        <v>296</v>
      </c>
      <c r="E4" s="429" t="s">
        <v>297</v>
      </c>
      <c r="F4" s="315" t="s">
        <v>343</v>
      </c>
      <c r="G4" s="477" t="s">
        <v>315</v>
      </c>
      <c r="H4" s="317">
        <v>5.5</v>
      </c>
      <c r="I4" s="316">
        <v>1.7428571428571429</v>
      </c>
      <c r="J4" s="317">
        <v>1.6400000000000001</v>
      </c>
      <c r="K4" s="317">
        <v>2.5</v>
      </c>
      <c r="L4" s="318"/>
      <c r="M4" s="319"/>
      <c r="N4" s="320">
        <v>669.21428571428578</v>
      </c>
      <c r="P4" s="331"/>
    </row>
    <row r="5" spans="1:18" ht="30.95" customHeight="1" thickBot="1">
      <c r="A5" s="157" t="s">
        <v>299</v>
      </c>
      <c r="B5" s="305" t="s">
        <v>300</v>
      </c>
      <c r="C5" s="284" t="s">
        <v>344</v>
      </c>
      <c r="D5" s="285" t="s">
        <v>345</v>
      </c>
      <c r="E5" s="430" t="s">
        <v>303</v>
      </c>
      <c r="F5" s="448" t="s">
        <v>304</v>
      </c>
      <c r="G5" s="274"/>
      <c r="H5" s="140">
        <v>5.5</v>
      </c>
      <c r="I5" s="140">
        <v>1.9428571428571428</v>
      </c>
      <c r="J5" s="277">
        <v>1.4300000000000002</v>
      </c>
      <c r="K5" s="277">
        <v>2.5</v>
      </c>
      <c r="L5" s="57"/>
      <c r="M5" s="10"/>
      <c r="N5" s="432">
        <v>678.96428571428578</v>
      </c>
      <c r="P5" s="340"/>
      <c r="R5" s="331"/>
    </row>
    <row r="6" spans="1:18" ht="30.95" customHeight="1">
      <c r="A6" s="156" t="s">
        <v>305</v>
      </c>
      <c r="B6" s="476" t="s">
        <v>306</v>
      </c>
      <c r="C6" s="275" t="s">
        <v>346</v>
      </c>
      <c r="D6" s="177" t="s">
        <v>347</v>
      </c>
      <c r="E6" s="429" t="s">
        <v>297</v>
      </c>
      <c r="F6" s="433" t="s">
        <v>309</v>
      </c>
      <c r="G6" s="434"/>
      <c r="H6" s="435">
        <v>5.4</v>
      </c>
      <c r="I6" s="436">
        <v>2.676298701298701</v>
      </c>
      <c r="J6" s="435">
        <v>1.3499999999999999</v>
      </c>
      <c r="K6" s="435">
        <v>2.5</v>
      </c>
      <c r="L6" s="437"/>
      <c r="M6" s="438"/>
      <c r="N6" s="439">
        <v>724.97240259740261</v>
      </c>
      <c r="P6" s="331"/>
      <c r="R6" s="309"/>
    </row>
    <row r="7" spans="1:18" ht="30.95" customHeight="1" thickBot="1">
      <c r="A7" s="156" t="s">
        <v>310</v>
      </c>
      <c r="B7" s="426" t="s">
        <v>300</v>
      </c>
      <c r="C7" s="275" t="s">
        <v>311</v>
      </c>
      <c r="D7" s="55" t="s">
        <v>312</v>
      </c>
      <c r="E7" s="440" t="s">
        <v>313</v>
      </c>
      <c r="F7" s="441" t="s">
        <v>348</v>
      </c>
      <c r="G7" s="274"/>
      <c r="H7" s="442">
        <v>5.3</v>
      </c>
      <c r="I7" s="443">
        <v>2.7</v>
      </c>
      <c r="J7" s="442">
        <v>1.33</v>
      </c>
      <c r="K7" s="442">
        <v>2.5</v>
      </c>
      <c r="L7" s="438"/>
      <c r="M7" s="438"/>
      <c r="N7" s="439">
        <v>779.25</v>
      </c>
      <c r="P7" s="331"/>
      <c r="R7" s="313"/>
    </row>
    <row r="8" spans="1:18" ht="30.95" customHeight="1" thickBot="1">
      <c r="A8" s="163" t="s">
        <v>316</v>
      </c>
      <c r="B8" s="478" t="s">
        <v>306</v>
      </c>
      <c r="C8" s="178" t="s">
        <v>317</v>
      </c>
      <c r="D8" s="55" t="s">
        <v>349</v>
      </c>
      <c r="E8" s="429" t="s">
        <v>297</v>
      </c>
      <c r="F8" s="444"/>
      <c r="G8" s="274"/>
      <c r="H8" s="190">
        <v>5.3</v>
      </c>
      <c r="I8" s="139">
        <v>2.2000000000000002</v>
      </c>
      <c r="J8" s="139">
        <v>0.99999999999999989</v>
      </c>
      <c r="K8" s="139">
        <v>2.5</v>
      </c>
      <c r="L8" s="56"/>
      <c r="M8" s="11"/>
      <c r="N8" s="307">
        <v>673.5</v>
      </c>
      <c r="P8" s="331"/>
      <c r="R8" s="309"/>
    </row>
    <row r="9" spans="1:18" ht="30.95" customHeight="1" thickBot="1">
      <c r="A9" s="163" t="s">
        <v>350</v>
      </c>
      <c r="B9" s="426" t="s">
        <v>300</v>
      </c>
      <c r="C9" s="275" t="s">
        <v>351</v>
      </c>
      <c r="D9" s="58" t="s">
        <v>352</v>
      </c>
      <c r="E9" s="429" t="s">
        <v>297</v>
      </c>
      <c r="F9" s="433" t="s">
        <v>322</v>
      </c>
      <c r="G9" s="483" t="s">
        <v>366</v>
      </c>
      <c r="H9" s="139">
        <v>5.5</v>
      </c>
      <c r="I9" s="190">
        <v>2.8779220779220775</v>
      </c>
      <c r="J9" s="139">
        <v>1.84</v>
      </c>
      <c r="K9" s="139">
        <v>2.5</v>
      </c>
      <c r="L9" s="56"/>
      <c r="M9" s="11">
        <v>1</v>
      </c>
      <c r="N9" s="307">
        <v>909</v>
      </c>
      <c r="P9" s="420"/>
      <c r="R9" s="309"/>
    </row>
    <row r="10" spans="1:18" ht="30.95" customHeight="1" thickBot="1">
      <c r="A10" s="415" t="s">
        <v>323</v>
      </c>
      <c r="B10" s="305" t="s">
        <v>295</v>
      </c>
      <c r="C10" s="276" t="s">
        <v>353</v>
      </c>
      <c r="D10" s="158" t="s">
        <v>325</v>
      </c>
      <c r="E10" s="430" t="s">
        <v>297</v>
      </c>
      <c r="F10" s="286" t="s">
        <v>326</v>
      </c>
      <c r="G10" s="480" t="s">
        <v>327</v>
      </c>
      <c r="H10" s="308">
        <v>5.2</v>
      </c>
      <c r="I10" s="306">
        <v>2.6961038961038959</v>
      </c>
      <c r="J10" s="308">
        <v>1.7049999999999998</v>
      </c>
      <c r="K10" s="308">
        <v>2.5</v>
      </c>
      <c r="L10" s="10">
        <v>1</v>
      </c>
      <c r="M10" s="10"/>
      <c r="N10" s="445">
        <v>781</v>
      </c>
      <c r="P10" s="331"/>
      <c r="R10" s="309"/>
    </row>
    <row r="11" spans="1:18" ht="30.95" customHeight="1">
      <c r="A11" s="156" t="s">
        <v>328</v>
      </c>
      <c r="B11" s="426" t="s">
        <v>306</v>
      </c>
      <c r="C11" s="275" t="s">
        <v>354</v>
      </c>
      <c r="D11" s="314" t="s">
        <v>355</v>
      </c>
      <c r="E11" s="429" t="s">
        <v>297</v>
      </c>
      <c r="F11" s="446" t="s">
        <v>331</v>
      </c>
      <c r="G11" s="434"/>
      <c r="H11" s="435">
        <v>5.5</v>
      </c>
      <c r="I11" s="436">
        <v>2.6545454545454548</v>
      </c>
      <c r="J11" s="435">
        <v>1.95</v>
      </c>
      <c r="K11" s="435">
        <v>2.5</v>
      </c>
      <c r="L11" s="437"/>
      <c r="M11" s="438"/>
      <c r="N11" s="241">
        <v>745.34090909090912</v>
      </c>
      <c r="P11" s="331"/>
      <c r="R11" s="309"/>
    </row>
    <row r="12" spans="1:18" ht="30.95" customHeight="1">
      <c r="A12" s="156" t="s">
        <v>332</v>
      </c>
      <c r="B12" s="426" t="s">
        <v>300</v>
      </c>
      <c r="C12" s="153" t="s">
        <v>356</v>
      </c>
      <c r="D12" s="428" t="s">
        <v>334</v>
      </c>
      <c r="E12" s="440" t="s">
        <v>313</v>
      </c>
      <c r="F12" s="446" t="s">
        <v>335</v>
      </c>
      <c r="G12" s="434"/>
      <c r="H12" s="442">
        <v>5.5</v>
      </c>
      <c r="I12" s="443">
        <v>2.9</v>
      </c>
      <c r="J12" s="442">
        <v>1.06</v>
      </c>
      <c r="K12" s="442">
        <v>2.5</v>
      </c>
      <c r="L12" s="438"/>
      <c r="M12" s="438"/>
      <c r="N12" s="241">
        <v>742</v>
      </c>
      <c r="P12" s="331"/>
      <c r="R12" s="311"/>
    </row>
    <row r="13" spans="1:18" ht="30.95" customHeight="1">
      <c r="A13" s="156" t="s">
        <v>336</v>
      </c>
      <c r="B13" s="491" t="s">
        <v>337</v>
      </c>
      <c r="C13" s="494"/>
      <c r="D13" s="492"/>
      <c r="E13" s="492"/>
      <c r="F13" s="493"/>
      <c r="G13" s="191"/>
      <c r="H13" s="190"/>
      <c r="I13" s="139"/>
      <c r="J13" s="139"/>
      <c r="K13" s="139"/>
      <c r="L13" s="56"/>
      <c r="M13" s="11"/>
      <c r="N13" s="241"/>
      <c r="P13" s="331"/>
      <c r="R13" s="309"/>
    </row>
    <row r="14" spans="1:18" ht="30.95" customHeight="1" thickBot="1">
      <c r="A14" s="481" t="s">
        <v>338</v>
      </c>
      <c r="B14" s="305" t="s">
        <v>300</v>
      </c>
      <c r="C14" s="447" t="s">
        <v>342</v>
      </c>
      <c r="D14" s="285" t="s">
        <v>340</v>
      </c>
      <c r="E14" s="482" t="s">
        <v>297</v>
      </c>
      <c r="F14" s="448" t="s">
        <v>341</v>
      </c>
      <c r="G14" s="274"/>
      <c r="H14" s="308">
        <v>5.5</v>
      </c>
      <c r="I14" s="306">
        <v>2.2857142857142856</v>
      </c>
      <c r="J14" s="308">
        <v>2.1</v>
      </c>
      <c r="K14" s="140">
        <v>2.5</v>
      </c>
      <c r="L14" s="57"/>
      <c r="M14" s="10"/>
      <c r="N14" s="445">
        <v>781</v>
      </c>
      <c r="P14" s="331"/>
      <c r="R14" s="309"/>
    </row>
    <row r="15" spans="1:18" ht="30.95" customHeight="1">
      <c r="A15" s="38" t="s">
        <v>51</v>
      </c>
      <c r="B15" s="39"/>
      <c r="C15" s="39"/>
      <c r="D15" s="40" t="s">
        <v>52</v>
      </c>
      <c r="E15" s="39"/>
      <c r="F15" s="41"/>
      <c r="G15" s="301" t="s">
        <v>53</v>
      </c>
      <c r="H15" s="41"/>
      <c r="I15" s="41"/>
      <c r="J15" s="41"/>
      <c r="K15" s="41"/>
      <c r="L15" s="25"/>
      <c r="M15" s="9"/>
      <c r="N15" s="9"/>
      <c r="P15" s="421"/>
      <c r="R15" s="309"/>
    </row>
    <row r="16" spans="1:18" ht="30.95" customHeight="1">
      <c r="P16" s="331"/>
      <c r="R16" s="331"/>
    </row>
    <row r="17" spans="16:23" ht="30.95" customHeight="1">
      <c r="P17" s="331"/>
      <c r="R17" s="309"/>
    </row>
    <row r="18" spans="16:23" ht="30.95" customHeight="1">
      <c r="P18" s="331"/>
      <c r="R18" s="309"/>
    </row>
    <row r="19" spans="16:23" ht="30.95" customHeight="1">
      <c r="P19" s="331"/>
      <c r="R19" s="311"/>
    </row>
    <row r="20" spans="16:23" ht="30.95" customHeight="1">
      <c r="P20" s="331"/>
      <c r="R20" s="331"/>
    </row>
    <row r="21" spans="16:23" ht="30.95" customHeight="1">
      <c r="P21" s="331"/>
    </row>
    <row r="22" spans="16:23" ht="30.95" customHeight="1">
      <c r="P22" s="331"/>
      <c r="Q22" s="309"/>
      <c r="R22" s="309"/>
      <c r="S22" s="309"/>
      <c r="T22" s="309"/>
      <c r="U22" s="309"/>
      <c r="V22" s="309"/>
      <c r="W22" s="309"/>
    </row>
    <row r="23" spans="16:23" ht="30.95" customHeight="1">
      <c r="P23" s="331"/>
      <c r="Q23" s="309"/>
      <c r="R23" s="310"/>
      <c r="S23" s="311"/>
      <c r="T23" s="309"/>
      <c r="U23" s="312"/>
      <c r="V23" s="313"/>
      <c r="W23" s="309"/>
    </row>
    <row r="24" spans="16:23" ht="30.95" customHeight="1">
      <c r="P24" s="342"/>
      <c r="Q24" s="309"/>
      <c r="R24" s="309"/>
      <c r="S24" s="309"/>
      <c r="T24" s="309"/>
      <c r="U24" s="309"/>
      <c r="V24" s="309"/>
      <c r="W24" s="309"/>
    </row>
    <row r="25" spans="16:23" ht="30.95" customHeight="1">
      <c r="P25" s="422"/>
    </row>
    <row r="26" spans="16:23" ht="31.5" customHeight="1"/>
  </sheetData>
  <mergeCells count="4">
    <mergeCell ref="A1:J1"/>
    <mergeCell ref="B2:C2"/>
    <mergeCell ref="D2:F2"/>
    <mergeCell ref="B13:F13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5517"/>
  <sheetViews>
    <sheetView tabSelected="1" zoomScaleNormal="100"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7" customWidth="1"/>
    <col min="41" max="41" width="4.625" customWidth="1"/>
    <col min="42" max="42" width="3.25" customWidth="1"/>
    <col min="44" max="44" width="4" customWidth="1"/>
    <col min="45" max="47" width="0" hidden="1" customWidth="1"/>
    <col min="48" max="48" width="4.375" customWidth="1"/>
    <col min="49" max="49" width="4.625" customWidth="1"/>
  </cols>
  <sheetData>
    <row r="1" spans="1:49" ht="19.5" customHeight="1">
      <c r="A1" s="8"/>
      <c r="B1" s="8"/>
      <c r="C1" s="8"/>
      <c r="D1" s="500" t="s">
        <v>16</v>
      </c>
      <c r="E1" s="500"/>
      <c r="F1" s="500"/>
      <c r="G1" s="500"/>
      <c r="H1" s="500"/>
      <c r="I1" s="500"/>
      <c r="J1" s="500"/>
      <c r="K1" s="141" t="s">
        <v>368</v>
      </c>
      <c r="L1" t="s">
        <v>75</v>
      </c>
      <c r="P1" s="36"/>
      <c r="S1" s="7"/>
      <c r="X1" s="36"/>
      <c r="Z1" s="8"/>
      <c r="AA1" s="8"/>
      <c r="AB1" s="8"/>
      <c r="AC1" s="8"/>
      <c r="AD1" s="8"/>
      <c r="AE1" s="8"/>
      <c r="AF1" s="36"/>
      <c r="AG1" s="8"/>
      <c r="AH1" s="8"/>
      <c r="AI1" s="8"/>
      <c r="AJ1" s="8"/>
      <c r="AK1" s="8"/>
      <c r="AL1" s="8"/>
      <c r="AM1" s="8"/>
      <c r="AN1" s="36"/>
      <c r="AO1" s="8"/>
    </row>
    <row r="2" spans="1:49" ht="14.1" customHeight="1">
      <c r="A2" s="2" t="s">
        <v>14</v>
      </c>
      <c r="B2" s="1" t="s">
        <v>17</v>
      </c>
      <c r="C2" s="4" t="s">
        <v>1</v>
      </c>
      <c r="D2" s="505">
        <v>111</v>
      </c>
      <c r="E2" s="505"/>
      <c r="F2" s="34"/>
      <c r="G2" s="34"/>
      <c r="H2" s="34"/>
      <c r="I2" s="34"/>
      <c r="J2" s="35"/>
      <c r="K2" s="501" t="s">
        <v>96</v>
      </c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</row>
    <row r="3" spans="1:49" s="12" customFormat="1" ht="14.1" customHeight="1">
      <c r="A3" s="506" t="s">
        <v>6</v>
      </c>
      <c r="B3" s="17"/>
      <c r="C3" s="231">
        <v>45334</v>
      </c>
      <c r="D3" s="231"/>
      <c r="E3" s="18"/>
      <c r="F3" s="231"/>
      <c r="G3" s="231"/>
      <c r="H3" s="33"/>
      <c r="I3" s="17" t="s">
        <v>40</v>
      </c>
      <c r="J3" s="17"/>
      <c r="K3" s="231">
        <f>C3+1</f>
        <v>45335</v>
      </c>
      <c r="L3" s="231"/>
      <c r="M3" s="18"/>
      <c r="N3" s="231"/>
      <c r="O3" s="231"/>
      <c r="P3" s="33"/>
      <c r="Q3" s="17" t="s">
        <v>41</v>
      </c>
      <c r="R3" s="133"/>
      <c r="S3" s="231">
        <f>C3+2</f>
        <v>45336</v>
      </c>
      <c r="T3" s="231"/>
      <c r="U3" s="18"/>
      <c r="V3" s="231"/>
      <c r="W3" s="231"/>
      <c r="X3" s="33"/>
      <c r="Y3" s="17" t="s">
        <v>42</v>
      </c>
      <c r="Z3" s="133"/>
      <c r="AA3" s="503">
        <f>C3+3</f>
        <v>45337</v>
      </c>
      <c r="AB3" s="503"/>
      <c r="AC3" s="18"/>
      <c r="AD3" s="231"/>
      <c r="AE3" s="231"/>
      <c r="AF3" s="33"/>
      <c r="AG3" s="17" t="s">
        <v>43</v>
      </c>
      <c r="AH3" s="133"/>
      <c r="AI3" s="503">
        <f>C3+4</f>
        <v>45338</v>
      </c>
      <c r="AJ3" s="503"/>
      <c r="AK3" s="18"/>
      <c r="AL3" s="231"/>
      <c r="AM3" s="231"/>
      <c r="AN3" s="33"/>
      <c r="AO3" s="17" t="s">
        <v>44</v>
      </c>
      <c r="AP3" s="133"/>
      <c r="AQ3" s="503">
        <f>K3+4</f>
        <v>45339</v>
      </c>
      <c r="AR3" s="503"/>
      <c r="AS3" s="18"/>
      <c r="AT3" s="423"/>
      <c r="AU3" s="423"/>
      <c r="AV3" s="33"/>
      <c r="AW3" s="17" t="s">
        <v>44</v>
      </c>
    </row>
    <row r="4" spans="1:49" s="12" customFormat="1" ht="14.1" customHeight="1">
      <c r="A4" s="506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3" t="s">
        <v>18</v>
      </c>
      <c r="I4" s="13" t="s">
        <v>37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3" t="s">
        <v>18</v>
      </c>
      <c r="Q4" s="13" t="s">
        <v>37</v>
      </c>
      <c r="R4" s="13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3" t="s">
        <v>18</v>
      </c>
      <c r="Y4" s="13" t="s">
        <v>37</v>
      </c>
      <c r="Z4" s="13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3" t="s">
        <v>18</v>
      </c>
      <c r="AG4" s="13" t="s">
        <v>37</v>
      </c>
      <c r="AH4" s="134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3" t="s">
        <v>18</v>
      </c>
      <c r="AO4" s="13" t="s">
        <v>37</v>
      </c>
      <c r="AP4" s="134" t="s">
        <v>11</v>
      </c>
      <c r="AQ4" s="13" t="s">
        <v>12</v>
      </c>
      <c r="AR4" s="13" t="s">
        <v>15</v>
      </c>
      <c r="AS4" s="13" t="s">
        <v>19</v>
      </c>
      <c r="AT4" s="13" t="s">
        <v>20</v>
      </c>
      <c r="AU4" s="13" t="s">
        <v>22</v>
      </c>
      <c r="AV4" s="33" t="s">
        <v>18</v>
      </c>
      <c r="AW4" s="13" t="s">
        <v>37</v>
      </c>
    </row>
    <row r="5" spans="1:49" s="14" customFormat="1" ht="14.1" customHeight="1">
      <c r="A5" s="504" t="s">
        <v>13</v>
      </c>
      <c r="B5" s="90"/>
      <c r="C5" s="131"/>
      <c r="D5" s="132"/>
      <c r="E5" s="78"/>
      <c r="F5" s="69"/>
      <c r="G5" s="69"/>
      <c r="H5" s="323"/>
      <c r="I5" s="142"/>
      <c r="J5" s="90"/>
      <c r="K5" s="131"/>
      <c r="L5" s="132"/>
      <c r="M5" s="78"/>
      <c r="N5" s="69"/>
      <c r="O5" s="69"/>
      <c r="P5" s="323"/>
      <c r="Q5" s="75"/>
      <c r="R5" s="90"/>
      <c r="S5" s="289"/>
      <c r="T5" s="230"/>
      <c r="U5" s="78"/>
      <c r="V5" s="69"/>
      <c r="W5" s="69"/>
      <c r="X5" s="122"/>
      <c r="Y5" s="142"/>
      <c r="Z5" s="90"/>
      <c r="AA5" s="131"/>
      <c r="AB5" s="132"/>
      <c r="AC5" s="78"/>
      <c r="AD5" s="69"/>
      <c r="AE5" s="69"/>
      <c r="AF5" s="323"/>
      <c r="AG5" s="75"/>
      <c r="AH5" s="90" t="s">
        <v>360</v>
      </c>
      <c r="AI5" s="131" t="s">
        <v>358</v>
      </c>
      <c r="AJ5" s="132">
        <v>105</v>
      </c>
      <c r="AK5" s="78">
        <f>AJ5/20</f>
        <v>5.25</v>
      </c>
      <c r="AL5" s="69"/>
      <c r="AM5" s="69"/>
      <c r="AN5" s="323">
        <f>(AJ5*$D$2)/1000</f>
        <v>11.654999999999999</v>
      </c>
      <c r="AO5" s="75"/>
      <c r="AP5" s="90" t="s">
        <v>359</v>
      </c>
      <c r="AQ5" s="131" t="s">
        <v>358</v>
      </c>
      <c r="AR5" s="132">
        <v>95</v>
      </c>
      <c r="AS5" s="78">
        <f>AR5/20</f>
        <v>4.75</v>
      </c>
      <c r="AT5" s="69"/>
      <c r="AU5" s="69"/>
      <c r="AV5" s="323">
        <f>(AR5*$D$2)/1000</f>
        <v>10.545</v>
      </c>
      <c r="AW5" s="75"/>
    </row>
    <row r="6" spans="1:49" s="14" customFormat="1" ht="14.1" customHeight="1">
      <c r="A6" s="504"/>
      <c r="B6" s="77"/>
      <c r="C6" s="91"/>
      <c r="D6" s="92"/>
      <c r="E6" s="78"/>
      <c r="F6" s="78"/>
      <c r="G6" s="81"/>
      <c r="H6" s="125"/>
      <c r="I6" s="143"/>
      <c r="J6" s="77"/>
      <c r="K6" s="91"/>
      <c r="L6" s="92"/>
      <c r="M6" s="78"/>
      <c r="N6" s="78"/>
      <c r="O6" s="69"/>
      <c r="P6" s="323"/>
      <c r="Q6" s="125"/>
      <c r="R6" s="77"/>
      <c r="S6" s="91"/>
      <c r="T6" s="92"/>
      <c r="U6" s="78"/>
      <c r="V6" s="78"/>
      <c r="W6" s="81"/>
      <c r="X6" s="125"/>
      <c r="Y6" s="75"/>
      <c r="Z6" s="77"/>
      <c r="AA6" s="91"/>
      <c r="AB6" s="92"/>
      <c r="AC6" s="78"/>
      <c r="AD6" s="78"/>
      <c r="AE6" s="69"/>
      <c r="AF6" s="323"/>
      <c r="AG6" s="125"/>
      <c r="AH6" s="77" t="s">
        <v>363</v>
      </c>
      <c r="AI6" s="91" t="s">
        <v>364</v>
      </c>
      <c r="AJ6" s="92">
        <v>4</v>
      </c>
      <c r="AK6" s="78"/>
      <c r="AL6" s="78"/>
      <c r="AM6" s="81"/>
      <c r="AN6" s="323">
        <f>(AJ6*$D$2)/1000</f>
        <v>0.44400000000000001</v>
      </c>
      <c r="AO6" s="143"/>
      <c r="AP6" s="77" t="s">
        <v>361</v>
      </c>
      <c r="AQ6" s="91" t="s">
        <v>362</v>
      </c>
      <c r="AR6" s="92">
        <v>15</v>
      </c>
      <c r="AS6" s="78">
        <f>AR6/20</f>
        <v>0.75</v>
      </c>
      <c r="AT6" s="78"/>
      <c r="AU6" s="69"/>
      <c r="AV6" s="323">
        <f>(AR6*$D$2)/1000</f>
        <v>1.665</v>
      </c>
      <c r="AW6" s="143"/>
    </row>
    <row r="7" spans="1:49" s="14" customFormat="1" ht="14.1" customHeight="1">
      <c r="A7" s="504"/>
      <c r="B7" s="20"/>
      <c r="C7" s="5"/>
      <c r="D7" s="31"/>
      <c r="E7" s="69"/>
      <c r="F7" s="69"/>
      <c r="G7" s="69"/>
      <c r="H7" s="75"/>
      <c r="I7" s="143"/>
      <c r="J7" s="20"/>
      <c r="K7" s="5"/>
      <c r="L7" s="69"/>
      <c r="M7" s="69"/>
      <c r="N7" s="69"/>
      <c r="O7" s="69"/>
      <c r="P7" s="33"/>
      <c r="Q7" s="125"/>
      <c r="R7" s="20"/>
      <c r="S7" s="5"/>
      <c r="T7" s="31"/>
      <c r="U7" s="69"/>
      <c r="V7" s="69"/>
      <c r="W7" s="69"/>
      <c r="X7" s="75"/>
      <c r="Y7" s="75"/>
      <c r="Z7" s="20"/>
      <c r="AA7" s="5"/>
      <c r="AB7" s="69"/>
      <c r="AC7" s="69"/>
      <c r="AD7" s="69"/>
      <c r="AE7" s="69"/>
      <c r="AF7" s="33"/>
      <c r="AG7" s="125"/>
      <c r="AH7" s="20" t="s">
        <v>365</v>
      </c>
      <c r="AI7" s="5"/>
      <c r="AJ7" s="31"/>
      <c r="AK7" s="69"/>
      <c r="AL7" s="69"/>
      <c r="AM7" s="69"/>
      <c r="AN7" s="75"/>
      <c r="AO7" s="143"/>
      <c r="AP7" s="20" t="s">
        <v>365</v>
      </c>
      <c r="AQ7" s="5"/>
      <c r="AR7" s="69"/>
      <c r="AS7" s="69"/>
      <c r="AT7" s="69"/>
      <c r="AU7" s="69"/>
      <c r="AV7" s="33"/>
      <c r="AW7" s="143"/>
    </row>
    <row r="8" spans="1:49" s="14" customFormat="1" ht="14.1" customHeight="1">
      <c r="A8" s="504" t="s">
        <v>2</v>
      </c>
      <c r="B8" s="98"/>
      <c r="C8" s="101"/>
      <c r="D8" s="104"/>
      <c r="E8" s="196"/>
      <c r="F8" s="107"/>
      <c r="G8" s="197"/>
      <c r="H8" s="323"/>
      <c r="I8" s="105"/>
      <c r="J8" s="271"/>
      <c r="K8" s="272"/>
      <c r="L8" s="104"/>
      <c r="M8" s="196"/>
      <c r="N8" s="107"/>
      <c r="O8" s="197"/>
      <c r="P8" s="323"/>
      <c r="Q8" s="105"/>
      <c r="R8" s="59"/>
      <c r="S8" s="101"/>
      <c r="T8" s="104"/>
      <c r="U8" s="328"/>
      <c r="V8" s="152"/>
      <c r="W8" s="327"/>
      <c r="X8" s="100"/>
      <c r="Y8" s="290"/>
      <c r="Z8" s="79"/>
      <c r="AA8" s="71"/>
      <c r="AB8" s="78"/>
      <c r="AC8" s="144"/>
      <c r="AD8" s="144"/>
      <c r="AE8" s="144"/>
      <c r="AF8" s="323"/>
      <c r="AG8" s="105"/>
      <c r="AH8" s="79" t="s">
        <v>97</v>
      </c>
      <c r="AI8" s="101" t="s">
        <v>98</v>
      </c>
      <c r="AJ8" s="104">
        <v>90</v>
      </c>
      <c r="AK8" s="209"/>
      <c r="AL8" s="324">
        <f>AJ8*0.5/35</f>
        <v>1.2857142857142858</v>
      </c>
      <c r="AM8" s="322"/>
      <c r="AN8" s="323">
        <f t="shared" ref="AN8:AN11" si="0">(AJ8*$D$2)/1000</f>
        <v>9.99</v>
      </c>
      <c r="AO8" s="105"/>
      <c r="AP8" s="59" t="s">
        <v>67</v>
      </c>
      <c r="AQ8" s="101" t="s">
        <v>99</v>
      </c>
      <c r="AR8" s="104">
        <v>85</v>
      </c>
      <c r="AS8" s="196"/>
      <c r="AT8" s="107">
        <f>AR8*0.8/35</f>
        <v>1.9428571428571428</v>
      </c>
      <c r="AU8" s="197"/>
      <c r="AV8" s="115">
        <f>(AR8*$D$2)/1000</f>
        <v>9.4350000000000005</v>
      </c>
      <c r="AW8" s="105"/>
    </row>
    <row r="9" spans="1:49" s="14" customFormat="1" ht="14.1" customHeight="1">
      <c r="A9" s="504"/>
      <c r="B9" s="96"/>
      <c r="C9" s="101"/>
      <c r="D9" s="104"/>
      <c r="E9" s="144"/>
      <c r="F9" s="144"/>
      <c r="G9" s="325"/>
      <c r="H9" s="323"/>
      <c r="I9" s="103"/>
      <c r="J9" s="271"/>
      <c r="K9" s="101"/>
      <c r="L9" s="104"/>
      <c r="M9" s="144"/>
      <c r="N9" s="144"/>
      <c r="O9" s="102"/>
      <c r="P9" s="323"/>
      <c r="Q9" s="103"/>
      <c r="R9" s="108"/>
      <c r="S9" s="101"/>
      <c r="T9" s="104"/>
      <c r="U9" s="160"/>
      <c r="V9" s="325"/>
      <c r="W9" s="324"/>
      <c r="X9" s="100"/>
      <c r="Y9" s="103"/>
      <c r="Z9" s="80"/>
      <c r="AA9" s="71"/>
      <c r="AB9" s="78"/>
      <c r="AC9" s="63"/>
      <c r="AD9" s="144"/>
      <c r="AE9" s="322"/>
      <c r="AF9" s="145"/>
      <c r="AG9" s="103"/>
      <c r="AH9" s="80" t="s">
        <v>100</v>
      </c>
      <c r="AI9" s="71" t="s">
        <v>101</v>
      </c>
      <c r="AJ9" s="88">
        <v>50</v>
      </c>
      <c r="AK9" s="160"/>
      <c r="AL9" s="325"/>
      <c r="AM9" s="324"/>
      <c r="AN9" s="323">
        <f t="shared" si="0"/>
        <v>5.55</v>
      </c>
      <c r="AO9" s="103"/>
      <c r="AP9" s="108" t="s">
        <v>68</v>
      </c>
      <c r="AQ9" s="101" t="s">
        <v>69</v>
      </c>
      <c r="AR9" s="104">
        <v>2</v>
      </c>
      <c r="AS9" s="144"/>
      <c r="AT9" s="144"/>
      <c r="AU9" s="102"/>
      <c r="AV9" s="115">
        <f>(AR9*$D$2)/1000</f>
        <v>0.222</v>
      </c>
      <c r="AW9" s="103"/>
    </row>
    <row r="10" spans="1:49" s="14" customFormat="1" ht="14.1" customHeight="1">
      <c r="A10" s="504"/>
      <c r="B10" s="96"/>
      <c r="C10" s="101"/>
      <c r="D10" s="104"/>
      <c r="E10" s="144"/>
      <c r="F10" s="144"/>
      <c r="G10" s="102"/>
      <c r="H10" s="323"/>
      <c r="I10" s="103"/>
      <c r="J10" s="271"/>
      <c r="K10" s="217"/>
      <c r="L10" s="63"/>
      <c r="M10" s="63"/>
      <c r="N10" s="63"/>
      <c r="O10" s="102"/>
      <c r="P10" s="323"/>
      <c r="Q10" s="103"/>
      <c r="R10" s="108"/>
      <c r="S10" s="101"/>
      <c r="T10" s="185"/>
      <c r="U10" s="107"/>
      <c r="V10" s="107"/>
      <c r="W10" s="324"/>
      <c r="X10" s="100"/>
      <c r="Y10" s="198"/>
      <c r="Z10" s="80"/>
      <c r="AA10" s="71"/>
      <c r="AB10" s="78"/>
      <c r="AC10" s="63"/>
      <c r="AD10" s="144"/>
      <c r="AE10" s="322"/>
      <c r="AF10" s="145"/>
      <c r="AG10" s="198"/>
      <c r="AH10" s="80" t="s">
        <v>102</v>
      </c>
      <c r="AI10" s="71" t="s">
        <v>103</v>
      </c>
      <c r="AJ10" s="449">
        <v>20</v>
      </c>
      <c r="AK10" s="107"/>
      <c r="AL10" s="107"/>
      <c r="AM10" s="324">
        <f>AJ10/100</f>
        <v>0.2</v>
      </c>
      <c r="AN10" s="323">
        <f t="shared" si="0"/>
        <v>2.2200000000000002</v>
      </c>
      <c r="AO10" s="103"/>
      <c r="AP10" s="108" t="s">
        <v>104</v>
      </c>
      <c r="AQ10" s="101" t="s">
        <v>105</v>
      </c>
      <c r="AR10" s="104">
        <v>20</v>
      </c>
      <c r="AS10" s="144"/>
      <c r="AT10" s="144"/>
      <c r="AU10" s="322">
        <f>AR10/100</f>
        <v>0.2</v>
      </c>
      <c r="AV10" s="115">
        <f>(AR10*$D$2)/1000</f>
        <v>2.2200000000000002</v>
      </c>
      <c r="AW10" s="198"/>
    </row>
    <row r="11" spans="1:49" s="14" customFormat="1" ht="14.1" customHeight="1">
      <c r="A11" s="504"/>
      <c r="B11" s="96"/>
      <c r="C11" s="101"/>
      <c r="D11" s="104"/>
      <c r="E11" s="144"/>
      <c r="F11" s="144"/>
      <c r="G11" s="325"/>
      <c r="H11" s="323"/>
      <c r="I11" s="103"/>
      <c r="J11" s="297"/>
      <c r="K11" s="217"/>
      <c r="L11" s="63"/>
      <c r="M11" s="63"/>
      <c r="N11" s="63"/>
      <c r="O11" s="102"/>
      <c r="P11" s="323"/>
      <c r="Q11" s="103"/>
      <c r="R11" s="108"/>
      <c r="S11" s="101"/>
      <c r="T11" s="186"/>
      <c r="U11" s="107"/>
      <c r="V11" s="107"/>
      <c r="W11" s="327"/>
      <c r="X11" s="100"/>
      <c r="Y11" s="105"/>
      <c r="Z11" s="80"/>
      <c r="AA11" s="71"/>
      <c r="AB11" s="78"/>
      <c r="AC11" s="144"/>
      <c r="AD11" s="63"/>
      <c r="AE11" s="322"/>
      <c r="AF11" s="145"/>
      <c r="AG11" s="103"/>
      <c r="AH11" s="80" t="s">
        <v>106</v>
      </c>
      <c r="AI11" s="71" t="s">
        <v>107</v>
      </c>
      <c r="AJ11" s="322">
        <v>2</v>
      </c>
      <c r="AK11" s="107"/>
      <c r="AL11" s="107"/>
      <c r="AM11" s="324">
        <f>AJ11/100</f>
        <v>0.02</v>
      </c>
      <c r="AN11" s="323">
        <f t="shared" si="0"/>
        <v>0.222</v>
      </c>
      <c r="AO11" s="103"/>
      <c r="AP11" s="202" t="s">
        <v>108</v>
      </c>
      <c r="AQ11" s="101" t="s">
        <v>109</v>
      </c>
      <c r="AR11" s="104">
        <v>5</v>
      </c>
      <c r="AS11" s="63"/>
      <c r="AT11" s="63"/>
      <c r="AU11" s="322">
        <f>AR11/100</f>
        <v>0.05</v>
      </c>
      <c r="AV11" s="115">
        <f>(AR11*$D$2)/1000</f>
        <v>0.55500000000000005</v>
      </c>
      <c r="AW11" s="103"/>
    </row>
    <row r="12" spans="1:49" s="14" customFormat="1" ht="14.1" customHeight="1">
      <c r="A12" s="504"/>
      <c r="B12" s="96"/>
      <c r="C12" s="101"/>
      <c r="D12" s="104"/>
      <c r="E12" s="104"/>
      <c r="F12" s="104"/>
      <c r="G12" s="102"/>
      <c r="H12" s="323"/>
      <c r="I12" s="103"/>
      <c r="J12" s="280"/>
      <c r="K12" s="101"/>
      <c r="L12" s="104"/>
      <c r="M12" s="107"/>
      <c r="N12" s="107"/>
      <c r="O12" s="200"/>
      <c r="P12" s="323"/>
      <c r="Q12" s="103"/>
      <c r="R12" s="108"/>
      <c r="S12" s="101"/>
      <c r="T12" s="185"/>
      <c r="U12" s="107"/>
      <c r="V12" s="107"/>
      <c r="W12" s="327"/>
      <c r="X12" s="100"/>
      <c r="Y12" s="103"/>
      <c r="Z12" s="118"/>
      <c r="AA12" s="321"/>
      <c r="AB12" s="78"/>
      <c r="AC12" s="104"/>
      <c r="AD12" s="104"/>
      <c r="AE12" s="322"/>
      <c r="AF12" s="145"/>
      <c r="AG12" s="103"/>
      <c r="AH12" s="118" t="s">
        <v>110</v>
      </c>
      <c r="AI12" s="166"/>
      <c r="AJ12" s="104"/>
      <c r="AK12" s="144"/>
      <c r="AL12" s="144"/>
      <c r="AM12" s="324"/>
      <c r="AN12" s="323"/>
      <c r="AO12" s="103"/>
      <c r="AP12" s="288"/>
      <c r="AQ12" s="101" t="s">
        <v>111</v>
      </c>
      <c r="AR12" s="104">
        <v>30</v>
      </c>
      <c r="AS12" s="104">
        <f>AR12/90</f>
        <v>0.33333333333333331</v>
      </c>
      <c r="AT12" s="322"/>
      <c r="AU12" s="102"/>
      <c r="AV12" s="115">
        <f>(AR12*$D$2)/1000</f>
        <v>3.33</v>
      </c>
      <c r="AW12" s="103"/>
    </row>
    <row r="13" spans="1:49" s="14" customFormat="1" ht="14.1" customHeight="1">
      <c r="A13" s="504"/>
      <c r="B13" s="183"/>
      <c r="C13" s="101"/>
      <c r="D13" s="63"/>
      <c r="E13" s="104"/>
      <c r="F13" s="104"/>
      <c r="G13" s="104"/>
      <c r="H13" s="115"/>
      <c r="I13" s="103"/>
      <c r="J13" s="281"/>
      <c r="K13" s="326"/>
      <c r="L13" s="166"/>
      <c r="M13" s="104"/>
      <c r="N13" s="104"/>
      <c r="O13" s="322"/>
      <c r="P13" s="115"/>
      <c r="Q13" s="103"/>
      <c r="R13" s="118"/>
      <c r="S13" s="101"/>
      <c r="T13" s="329"/>
      <c r="U13" s="107"/>
      <c r="V13" s="107"/>
      <c r="W13" s="327"/>
      <c r="X13" s="100"/>
      <c r="Y13" s="103"/>
      <c r="Z13" s="118"/>
      <c r="AA13" s="165"/>
      <c r="AB13" s="185"/>
      <c r="AC13" s="124"/>
      <c r="AD13" s="144"/>
      <c r="AE13" s="322"/>
      <c r="AF13" s="145"/>
      <c r="AG13" s="103"/>
      <c r="AH13" s="202"/>
      <c r="AI13" s="101"/>
      <c r="AJ13" s="218"/>
      <c r="AK13" s="107"/>
      <c r="AL13" s="107"/>
      <c r="AM13" s="200"/>
      <c r="AN13" s="323"/>
      <c r="AO13" s="103"/>
      <c r="AP13" s="225"/>
      <c r="AQ13" s="116"/>
      <c r="AR13" s="226"/>
      <c r="AS13" s="324"/>
      <c r="AT13" s="324"/>
      <c r="AU13" s="168"/>
      <c r="AV13" s="323"/>
      <c r="AW13" s="103"/>
    </row>
    <row r="14" spans="1:49" s="14" customFormat="1" ht="14.1" customHeight="1">
      <c r="A14" s="504"/>
      <c r="B14" s="84"/>
      <c r="C14" s="161"/>
      <c r="D14" s="104"/>
      <c r="E14" s="212"/>
      <c r="F14" s="119"/>
      <c r="G14" s="119"/>
      <c r="H14" s="115"/>
      <c r="I14" s="213"/>
      <c r="J14" s="297"/>
      <c r="K14" s="101"/>
      <c r="L14" s="120"/>
      <c r="M14" s="104"/>
      <c r="N14" s="104"/>
      <c r="O14" s="104"/>
      <c r="P14" s="115"/>
      <c r="Q14" s="103"/>
      <c r="R14" s="189"/>
      <c r="S14" s="101"/>
      <c r="T14" s="60"/>
      <c r="U14" s="187"/>
      <c r="V14" s="203"/>
      <c r="W14" s="322"/>
      <c r="X14" s="100"/>
      <c r="Y14" s="103"/>
      <c r="Z14" s="204"/>
      <c r="AA14" s="101"/>
      <c r="AB14" s="104"/>
      <c r="AC14" s="123"/>
      <c r="AD14" s="123"/>
      <c r="AE14" s="123"/>
      <c r="AF14" s="115"/>
      <c r="AG14" s="103"/>
      <c r="AH14" s="204"/>
      <c r="AI14" s="101"/>
      <c r="AJ14" s="104"/>
      <c r="AK14" s="123"/>
      <c r="AL14" s="123"/>
      <c r="AM14" s="123"/>
      <c r="AN14" s="115"/>
      <c r="AO14" s="103"/>
      <c r="AP14" s="204"/>
      <c r="AQ14" s="101"/>
      <c r="AR14" s="104"/>
      <c r="AS14" s="123"/>
      <c r="AT14" s="123"/>
      <c r="AU14" s="123"/>
      <c r="AV14" s="115"/>
      <c r="AW14" s="103"/>
    </row>
    <row r="15" spans="1:49" s="14" customFormat="1" ht="14.1" customHeight="1" thickBot="1">
      <c r="A15" s="504" t="s">
        <v>3</v>
      </c>
      <c r="B15" s="99"/>
      <c r="C15" s="101"/>
      <c r="D15" s="322"/>
      <c r="E15" s="144"/>
      <c r="F15" s="325"/>
      <c r="G15" s="322"/>
      <c r="H15" s="323"/>
      <c r="I15" s="105"/>
      <c r="J15" s="180"/>
      <c r="K15" s="101"/>
      <c r="L15" s="60"/>
      <c r="M15" s="160"/>
      <c r="N15" s="325"/>
      <c r="O15" s="107"/>
      <c r="P15" s="323"/>
      <c r="Q15" s="105"/>
      <c r="R15" s="107"/>
      <c r="S15" s="116"/>
      <c r="T15" s="322"/>
      <c r="U15" s="104"/>
      <c r="V15" s="104"/>
      <c r="W15" s="322"/>
      <c r="X15" s="100"/>
      <c r="Y15" s="103"/>
      <c r="Z15" s="283"/>
      <c r="AA15" s="101"/>
      <c r="AB15" s="185"/>
      <c r="AC15" s="263"/>
      <c r="AD15" s="168"/>
      <c r="AE15" s="322"/>
      <c r="AF15" s="33"/>
      <c r="AG15" s="103"/>
      <c r="AH15" s="79" t="s">
        <v>112</v>
      </c>
      <c r="AI15" s="450" t="s">
        <v>72</v>
      </c>
      <c r="AJ15" s="104">
        <v>16</v>
      </c>
      <c r="AK15" s="232">
        <f>AJ15/20</f>
        <v>0.8</v>
      </c>
      <c r="AL15" s="168"/>
      <c r="AM15" s="325"/>
      <c r="AN15" s="323">
        <f>(AJ15*$D$2)/1000</f>
        <v>1.776</v>
      </c>
      <c r="AO15" s="103"/>
      <c r="AP15" s="59" t="s">
        <v>113</v>
      </c>
      <c r="AQ15" s="165" t="s">
        <v>114</v>
      </c>
      <c r="AR15" s="104">
        <v>30</v>
      </c>
      <c r="AS15" s="187">
        <f>AR15/70</f>
        <v>0.42857142857142855</v>
      </c>
      <c r="AT15" s="104"/>
      <c r="AU15" s="322"/>
      <c r="AV15" s="115">
        <f>(AR15*$D$2)/1000</f>
        <v>3.33</v>
      </c>
      <c r="AW15" s="103"/>
    </row>
    <row r="16" spans="1:49" s="14" customFormat="1" ht="14.1" customHeight="1">
      <c r="A16" s="504"/>
      <c r="B16" s="83"/>
      <c r="C16" s="101"/>
      <c r="D16" s="322"/>
      <c r="E16" s="144"/>
      <c r="F16" s="144"/>
      <c r="G16" s="325"/>
      <c r="H16" s="323"/>
      <c r="I16" s="105"/>
      <c r="J16" s="169"/>
      <c r="K16" s="116"/>
      <c r="L16" s="322"/>
      <c r="M16" s="144"/>
      <c r="N16" s="144"/>
      <c r="O16" s="107"/>
      <c r="P16" s="323"/>
      <c r="Q16" s="103"/>
      <c r="R16" s="59"/>
      <c r="S16" s="451"/>
      <c r="T16" s="230"/>
      <c r="U16" s="328"/>
      <c r="V16" s="304"/>
      <c r="W16" s="327"/>
      <c r="X16" s="33"/>
      <c r="Y16" s="105"/>
      <c r="Z16" s="207"/>
      <c r="AA16" s="101"/>
      <c r="AB16" s="104"/>
      <c r="AC16" s="167"/>
      <c r="AD16" s="144"/>
      <c r="AE16" s="322"/>
      <c r="AF16" s="33"/>
      <c r="AG16" s="105"/>
      <c r="AH16" s="80" t="s">
        <v>115</v>
      </c>
      <c r="AI16" s="450" t="s">
        <v>116</v>
      </c>
      <c r="AJ16" s="104">
        <v>20</v>
      </c>
      <c r="AK16" s="187"/>
      <c r="AL16" s="144"/>
      <c r="AM16" s="322">
        <f>AJ16/100</f>
        <v>0.2</v>
      </c>
      <c r="AN16" s="323">
        <f>(AJ16*$D$2)/1000</f>
        <v>2.2200000000000002</v>
      </c>
      <c r="AO16" s="105"/>
      <c r="AP16" s="108" t="s">
        <v>117</v>
      </c>
      <c r="AQ16" s="414" t="s">
        <v>118</v>
      </c>
      <c r="AR16" s="322">
        <v>40</v>
      </c>
      <c r="AS16" s="187"/>
      <c r="AT16" s="104"/>
      <c r="AU16" s="322">
        <f>AR16/100</f>
        <v>0.4</v>
      </c>
      <c r="AV16" s="115">
        <f t="shared" ref="AV16:AV17" si="1">(AR16*$D$2)/1000</f>
        <v>4.4400000000000004</v>
      </c>
      <c r="AW16" s="103"/>
    </row>
    <row r="17" spans="1:49" s="14" customFormat="1" ht="14.1" customHeight="1">
      <c r="A17" s="504"/>
      <c r="B17" s="83"/>
      <c r="C17" s="101"/>
      <c r="D17" s="322"/>
      <c r="E17" s="144"/>
      <c r="F17" s="144"/>
      <c r="G17" s="325"/>
      <c r="H17" s="323"/>
      <c r="I17" s="103"/>
      <c r="J17" s="169"/>
      <c r="K17" s="116"/>
      <c r="L17" s="322"/>
      <c r="M17" s="144"/>
      <c r="N17" s="144"/>
      <c r="O17" s="107"/>
      <c r="P17" s="323"/>
      <c r="Q17" s="103"/>
      <c r="R17" s="108"/>
      <c r="S17" s="101"/>
      <c r="T17" s="104"/>
      <c r="U17" s="160"/>
      <c r="V17" s="325"/>
      <c r="W17" s="324"/>
      <c r="X17" s="323"/>
      <c r="Y17" s="103"/>
      <c r="Z17" s="207"/>
      <c r="AA17" s="64"/>
      <c r="AB17" s="185"/>
      <c r="AC17" s="167"/>
      <c r="AD17" s="144"/>
      <c r="AE17" s="322"/>
      <c r="AF17" s="33"/>
      <c r="AG17" s="103"/>
      <c r="AH17" s="80" t="s">
        <v>119</v>
      </c>
      <c r="AI17" s="450" t="s">
        <v>120</v>
      </c>
      <c r="AJ17" s="104">
        <v>11</v>
      </c>
      <c r="AK17" s="152"/>
      <c r="AL17" s="119">
        <f>AJ17/35</f>
        <v>0.31428571428571428</v>
      </c>
      <c r="AM17" s="325"/>
      <c r="AN17" s="323">
        <f>(AJ17*$D$2)/1000</f>
        <v>1.2210000000000001</v>
      </c>
      <c r="AO17" s="103"/>
      <c r="AP17" s="80" t="s">
        <v>121</v>
      </c>
      <c r="AQ17" s="19" t="s">
        <v>122</v>
      </c>
      <c r="AR17" s="81">
        <v>3</v>
      </c>
      <c r="AS17" s="107"/>
      <c r="AT17" s="104"/>
      <c r="AU17" s="322">
        <f>AR17/100</f>
        <v>0.03</v>
      </c>
      <c r="AV17" s="115">
        <f t="shared" si="1"/>
        <v>0.33300000000000002</v>
      </c>
      <c r="AW17" s="109"/>
    </row>
    <row r="18" spans="1:49" s="14" customFormat="1" ht="14.1" customHeight="1">
      <c r="A18" s="504"/>
      <c r="B18" s="83"/>
      <c r="C18" s="101"/>
      <c r="D18" s="322"/>
      <c r="E18" s="144"/>
      <c r="F18" s="324"/>
      <c r="G18" s="322"/>
      <c r="H18" s="145"/>
      <c r="I18" s="103"/>
      <c r="J18" s="169"/>
      <c r="K18" s="116"/>
      <c r="L18" s="322"/>
      <c r="M18" s="144"/>
      <c r="N18" s="324"/>
      <c r="O18" s="107"/>
      <c r="P18" s="323"/>
      <c r="Q18" s="103"/>
      <c r="R18" s="108"/>
      <c r="S18" s="101"/>
      <c r="T18" s="104"/>
      <c r="U18" s="107"/>
      <c r="V18" s="107"/>
      <c r="W18" s="324"/>
      <c r="X18" s="323"/>
      <c r="Y18" s="198"/>
      <c r="Z18" s="266"/>
      <c r="AA18" s="64"/>
      <c r="AB18" s="185"/>
      <c r="AC18" s="187"/>
      <c r="AD18" s="144"/>
      <c r="AE18" s="322"/>
      <c r="AF18" s="33"/>
      <c r="AG18" s="103"/>
      <c r="AH18" s="80" t="s">
        <v>123</v>
      </c>
      <c r="AI18" s="71" t="s">
        <v>124</v>
      </c>
      <c r="AJ18" s="104">
        <v>1</v>
      </c>
      <c r="AK18" s="187"/>
      <c r="AL18" s="144"/>
      <c r="AM18" s="325"/>
      <c r="AN18" s="323">
        <f>(AJ18*$D$2)/1000</f>
        <v>0.111</v>
      </c>
      <c r="AO18" s="103"/>
      <c r="AP18" s="80" t="s">
        <v>125</v>
      </c>
      <c r="AQ18" s="72"/>
      <c r="AR18" s="81"/>
      <c r="AS18" s="104"/>
      <c r="AT18" s="104"/>
      <c r="AU18" s="322"/>
      <c r="AV18" s="115"/>
      <c r="AW18" s="103"/>
    </row>
    <row r="19" spans="1:49" s="14" customFormat="1" ht="14.1" customHeight="1">
      <c r="A19" s="504"/>
      <c r="B19" s="121"/>
      <c r="C19" s="101"/>
      <c r="D19" s="104"/>
      <c r="E19" s="152"/>
      <c r="F19" s="152"/>
      <c r="G19" s="327"/>
      <c r="H19" s="323"/>
      <c r="I19" s="105"/>
      <c r="J19" s="269"/>
      <c r="K19" s="71"/>
      <c r="L19" s="104"/>
      <c r="M19" s="152"/>
      <c r="N19" s="107"/>
      <c r="O19" s="327"/>
      <c r="P19" s="145"/>
      <c r="Q19" s="109"/>
      <c r="R19" s="108"/>
      <c r="S19" s="166"/>
      <c r="T19" s="104"/>
      <c r="U19" s="107"/>
      <c r="V19" s="107"/>
      <c r="W19" s="324"/>
      <c r="X19" s="323"/>
      <c r="Y19" s="103"/>
      <c r="Z19" s="118"/>
      <c r="AA19" s="101"/>
      <c r="AB19" s="104"/>
      <c r="AC19" s="160"/>
      <c r="AD19" s="325"/>
      <c r="AE19" s="322"/>
      <c r="AF19" s="145"/>
      <c r="AG19" s="103"/>
      <c r="AH19" s="118" t="s">
        <v>126</v>
      </c>
      <c r="AI19" s="19" t="s">
        <v>127</v>
      </c>
      <c r="AJ19" s="322">
        <v>7</v>
      </c>
      <c r="AK19" s="160"/>
      <c r="AL19" s="325"/>
      <c r="AM19" s="322">
        <f>AJ19/100</f>
        <v>7.0000000000000007E-2</v>
      </c>
      <c r="AN19" s="323">
        <f>(AJ19*$D$2)/1000</f>
        <v>0.77700000000000002</v>
      </c>
      <c r="AO19" s="105"/>
      <c r="AP19" s="225" t="s">
        <v>128</v>
      </c>
      <c r="AQ19" s="292"/>
      <c r="AR19" s="104"/>
      <c r="AS19" s="322"/>
      <c r="AT19" s="104"/>
      <c r="AU19" s="144"/>
      <c r="AV19" s="145"/>
      <c r="AW19" s="109"/>
    </row>
    <row r="20" spans="1:49" s="14" customFormat="1" ht="14.1" customHeight="1">
      <c r="A20" s="504"/>
      <c r="B20" s="107"/>
      <c r="C20" s="101"/>
      <c r="D20" s="192"/>
      <c r="E20" s="104"/>
      <c r="F20" s="104"/>
      <c r="G20" s="322"/>
      <c r="H20" s="100"/>
      <c r="I20" s="105"/>
      <c r="J20" s="237"/>
      <c r="K20" s="161"/>
      <c r="L20" s="104"/>
      <c r="M20" s="63"/>
      <c r="N20" s="63"/>
      <c r="O20" s="63"/>
      <c r="P20" s="115"/>
      <c r="Q20" s="103"/>
      <c r="R20" s="227"/>
      <c r="S20" s="114"/>
      <c r="T20" s="102"/>
      <c r="U20" s="144"/>
      <c r="V20" s="104"/>
      <c r="W20" s="324"/>
      <c r="X20" s="100"/>
      <c r="Y20" s="105"/>
      <c r="Z20" s="107"/>
      <c r="AA20" s="161"/>
      <c r="AB20" s="104"/>
      <c r="AC20" s="162"/>
      <c r="AD20" s="144"/>
      <c r="AE20" s="322"/>
      <c r="AF20" s="145"/>
      <c r="AG20" s="103"/>
      <c r="AH20" s="237"/>
      <c r="AI20" s="161"/>
      <c r="AJ20" s="104"/>
      <c r="AK20" s="63"/>
      <c r="AL20" s="63"/>
      <c r="AM20" s="63"/>
      <c r="AN20" s="115"/>
      <c r="AO20" s="103"/>
      <c r="AP20" s="236"/>
      <c r="AQ20" s="101"/>
      <c r="AR20" s="104"/>
      <c r="AS20" s="104"/>
      <c r="AT20" s="104"/>
      <c r="AU20" s="322"/>
      <c r="AV20" s="115"/>
      <c r="AW20" s="103"/>
    </row>
    <row r="21" spans="1:49" s="14" customFormat="1" ht="14.1" customHeight="1">
      <c r="A21" s="513" t="s">
        <v>4</v>
      </c>
      <c r="B21" s="194"/>
      <c r="C21" s="184"/>
      <c r="D21" s="185"/>
      <c r="E21" s="63"/>
      <c r="F21" s="63"/>
      <c r="G21" s="322"/>
      <c r="H21" s="323"/>
      <c r="I21" s="105"/>
      <c r="J21" s="207"/>
      <c r="K21" s="184"/>
      <c r="L21" s="232"/>
      <c r="M21" s="107"/>
      <c r="N21" s="233"/>
      <c r="O21" s="324"/>
      <c r="P21" s="234"/>
      <c r="Q21" s="235"/>
      <c r="R21" s="194"/>
      <c r="S21" s="184"/>
      <c r="T21" s="185"/>
      <c r="U21" s="63"/>
      <c r="V21" s="63"/>
      <c r="W21" s="322"/>
      <c r="X21" s="323"/>
      <c r="Y21" s="105"/>
      <c r="Z21" s="194"/>
      <c r="AA21" s="184"/>
      <c r="AB21" s="185"/>
      <c r="AC21" s="63"/>
      <c r="AD21" s="63"/>
      <c r="AE21" s="322"/>
      <c r="AF21" s="323"/>
      <c r="AG21" s="105"/>
      <c r="AH21" s="194" t="s">
        <v>129</v>
      </c>
      <c r="AI21" s="184" t="s">
        <v>130</v>
      </c>
      <c r="AJ21" s="185">
        <v>75</v>
      </c>
      <c r="AK21" s="63"/>
      <c r="AL21" s="63"/>
      <c r="AM21" s="322">
        <f>AJ21/100</f>
        <v>0.75</v>
      </c>
      <c r="AN21" s="323">
        <f>(AJ21*$D$2)/1000</f>
        <v>8.3249999999999993</v>
      </c>
      <c r="AO21" s="105"/>
      <c r="AP21" s="194" t="s">
        <v>131</v>
      </c>
      <c r="AQ21" s="184" t="s">
        <v>132</v>
      </c>
      <c r="AR21" s="185">
        <v>75</v>
      </c>
      <c r="AS21" s="63"/>
      <c r="AT21" s="63"/>
      <c r="AU21" s="322">
        <f>AR21/100</f>
        <v>0.75</v>
      </c>
      <c r="AV21" s="323">
        <f>(AR21*$D$2)/1000</f>
        <v>8.3249999999999993</v>
      </c>
      <c r="AW21" s="105"/>
    </row>
    <row r="22" spans="1:49" s="14" customFormat="1" ht="14.1" customHeight="1">
      <c r="A22" s="514"/>
      <c r="B22" s="194"/>
      <c r="C22" s="495"/>
      <c r="D22" s="104"/>
      <c r="E22" s="104"/>
      <c r="F22" s="104"/>
      <c r="G22" s="322"/>
      <c r="H22" s="115"/>
      <c r="I22" s="103"/>
      <c r="J22" s="207"/>
      <c r="K22" s="495"/>
      <c r="L22" s="104"/>
      <c r="M22" s="104"/>
      <c r="N22" s="104"/>
      <c r="O22" s="322"/>
      <c r="P22" s="115"/>
      <c r="Q22" s="103"/>
      <c r="R22" s="194"/>
      <c r="S22" s="495"/>
      <c r="T22" s="104"/>
      <c r="U22" s="104"/>
      <c r="V22" s="104"/>
      <c r="W22" s="322"/>
      <c r="X22" s="115"/>
      <c r="Y22" s="103"/>
      <c r="Z22" s="194"/>
      <c r="AA22" s="495"/>
      <c r="AB22" s="104"/>
      <c r="AC22" s="104"/>
      <c r="AD22" s="104"/>
      <c r="AE22" s="322"/>
      <c r="AF22" s="115"/>
      <c r="AG22" s="103"/>
      <c r="AH22" s="194" t="s">
        <v>133</v>
      </c>
      <c r="AI22" s="495" t="s">
        <v>134</v>
      </c>
      <c r="AJ22" s="104"/>
      <c r="AK22" s="104"/>
      <c r="AL22" s="104"/>
      <c r="AM22" s="322"/>
      <c r="AN22" s="115"/>
      <c r="AO22" s="103"/>
      <c r="AP22" s="194" t="s">
        <v>135</v>
      </c>
      <c r="AQ22" s="495" t="s">
        <v>136</v>
      </c>
      <c r="AR22" s="104"/>
      <c r="AS22" s="104"/>
      <c r="AT22" s="104"/>
      <c r="AU22" s="322"/>
      <c r="AV22" s="115"/>
      <c r="AW22" s="103"/>
    </row>
    <row r="23" spans="1:49" s="14" customFormat="1" ht="14.1" customHeight="1">
      <c r="A23" s="514"/>
      <c r="B23" s="194"/>
      <c r="C23" s="496"/>
      <c r="D23" s="104"/>
      <c r="E23" s="104"/>
      <c r="F23" s="63"/>
      <c r="G23" s="322"/>
      <c r="H23" s="115"/>
      <c r="I23" s="103"/>
      <c r="J23" s="207"/>
      <c r="K23" s="496"/>
      <c r="L23" s="185"/>
      <c r="M23" s="104"/>
      <c r="N23" s="63"/>
      <c r="O23" s="322"/>
      <c r="P23" s="115"/>
      <c r="Q23" s="103"/>
      <c r="R23" s="194"/>
      <c r="S23" s="496"/>
      <c r="T23" s="104"/>
      <c r="U23" s="104"/>
      <c r="V23" s="63"/>
      <c r="W23" s="322"/>
      <c r="X23" s="115"/>
      <c r="Y23" s="103"/>
      <c r="Z23" s="194"/>
      <c r="AA23" s="496"/>
      <c r="AB23" s="104"/>
      <c r="AC23" s="104"/>
      <c r="AD23" s="63"/>
      <c r="AE23" s="322"/>
      <c r="AF23" s="115"/>
      <c r="AG23" s="103"/>
      <c r="AH23" s="194" t="s">
        <v>137</v>
      </c>
      <c r="AI23" s="496"/>
      <c r="AJ23" s="104"/>
      <c r="AK23" s="104"/>
      <c r="AL23" s="63"/>
      <c r="AM23" s="322"/>
      <c r="AN23" s="115"/>
      <c r="AO23" s="103"/>
      <c r="AP23" s="194" t="s">
        <v>137</v>
      </c>
      <c r="AQ23" s="496"/>
      <c r="AR23" s="104"/>
      <c r="AS23" s="104"/>
      <c r="AT23" s="63"/>
      <c r="AU23" s="322"/>
      <c r="AV23" s="115"/>
      <c r="AW23" s="103"/>
    </row>
    <row r="24" spans="1:49" s="14" customFormat="1" ht="14.1" customHeight="1">
      <c r="A24" s="515"/>
      <c r="B24" s="195"/>
      <c r="C24" s="496"/>
      <c r="D24" s="104"/>
      <c r="E24" s="104"/>
      <c r="F24" s="104"/>
      <c r="G24" s="322"/>
      <c r="H24" s="115"/>
      <c r="I24" s="103"/>
      <c r="J24" s="107"/>
      <c r="K24" s="496"/>
      <c r="L24" s="104"/>
      <c r="M24" s="104"/>
      <c r="N24" s="104"/>
      <c r="O24" s="322"/>
      <c r="P24" s="115"/>
      <c r="Q24" s="103"/>
      <c r="R24" s="195"/>
      <c r="S24" s="496"/>
      <c r="T24" s="104"/>
      <c r="U24" s="104"/>
      <c r="V24" s="104"/>
      <c r="W24" s="322"/>
      <c r="X24" s="115"/>
      <c r="Y24" s="103"/>
      <c r="Z24" s="195"/>
      <c r="AA24" s="496"/>
      <c r="AB24" s="104"/>
      <c r="AC24" s="104"/>
      <c r="AD24" s="104"/>
      <c r="AE24" s="322"/>
      <c r="AF24" s="115"/>
      <c r="AG24" s="103"/>
      <c r="AH24" s="195" t="s">
        <v>138</v>
      </c>
      <c r="AI24" s="496"/>
      <c r="AJ24" s="104"/>
      <c r="AK24" s="104"/>
      <c r="AL24" s="104"/>
      <c r="AM24" s="322"/>
      <c r="AN24" s="115"/>
      <c r="AO24" s="103"/>
      <c r="AP24" s="195" t="s">
        <v>138</v>
      </c>
      <c r="AQ24" s="496"/>
      <c r="AR24" s="104"/>
      <c r="AS24" s="104"/>
      <c r="AT24" s="104"/>
      <c r="AU24" s="322"/>
      <c r="AV24" s="115"/>
      <c r="AW24" s="103"/>
    </row>
    <row r="25" spans="1:49" s="14" customFormat="1" ht="14.1" customHeight="1">
      <c r="A25" s="513" t="s">
        <v>0</v>
      </c>
      <c r="B25" s="223"/>
      <c r="C25" s="257"/>
      <c r="D25" s="81"/>
      <c r="E25" s="258"/>
      <c r="F25" s="322"/>
      <c r="G25" s="322"/>
      <c r="H25" s="145"/>
      <c r="I25" s="103"/>
      <c r="J25" s="223"/>
      <c r="K25" s="257"/>
      <c r="L25" s="81"/>
      <c r="M25" s="258"/>
      <c r="N25" s="322"/>
      <c r="O25" s="322"/>
      <c r="P25" s="145"/>
      <c r="Q25" s="103"/>
      <c r="R25" s="256"/>
      <c r="S25" s="257"/>
      <c r="T25" s="81"/>
      <c r="U25" s="258"/>
      <c r="V25" s="322"/>
      <c r="W25" s="322"/>
      <c r="X25" s="145"/>
      <c r="Y25" s="109"/>
      <c r="Z25" s="223"/>
      <c r="AA25" s="257"/>
      <c r="AB25" s="81"/>
      <c r="AC25" s="258"/>
      <c r="AD25" s="322"/>
      <c r="AE25" s="322"/>
      <c r="AF25" s="145"/>
      <c r="AG25" s="103"/>
      <c r="AH25" s="223" t="s">
        <v>139</v>
      </c>
      <c r="AI25" s="257" t="s">
        <v>140</v>
      </c>
      <c r="AJ25" s="81">
        <v>40</v>
      </c>
      <c r="AK25" s="258"/>
      <c r="AL25" s="322"/>
      <c r="AM25" s="322">
        <f>AJ25/100</f>
        <v>0.4</v>
      </c>
      <c r="AN25" s="145">
        <f>(AJ25*$D$2)/1000</f>
        <v>4.4400000000000004</v>
      </c>
      <c r="AO25" s="103"/>
      <c r="AP25" s="99" t="s">
        <v>141</v>
      </c>
      <c r="AQ25" s="72" t="s">
        <v>142</v>
      </c>
      <c r="AR25" s="104">
        <v>15</v>
      </c>
      <c r="AS25" s="322">
        <f>AR25/25</f>
        <v>0.6</v>
      </c>
      <c r="AT25" s="322"/>
      <c r="AU25" s="322"/>
      <c r="AV25" s="323">
        <f>(AR25*$D$2)/1000</f>
        <v>1.665</v>
      </c>
      <c r="AW25" s="103"/>
    </row>
    <row r="26" spans="1:49" s="14" customFormat="1" ht="14.1" customHeight="1">
      <c r="A26" s="514"/>
      <c r="B26" s="224"/>
      <c r="C26" s="73"/>
      <c r="D26" s="81"/>
      <c r="E26" s="325"/>
      <c r="F26" s="219"/>
      <c r="G26" s="322"/>
      <c r="H26" s="145"/>
      <c r="I26" s="109"/>
      <c r="J26" s="224"/>
      <c r="K26" s="73"/>
      <c r="L26" s="81"/>
      <c r="M26" s="325"/>
      <c r="N26" s="219"/>
      <c r="O26" s="322"/>
      <c r="P26" s="145"/>
      <c r="Q26" s="109"/>
      <c r="R26" s="259"/>
      <c r="S26" s="73"/>
      <c r="T26" s="81"/>
      <c r="U26" s="325"/>
      <c r="V26" s="219"/>
      <c r="W26" s="322"/>
      <c r="X26" s="145"/>
      <c r="Y26" s="109"/>
      <c r="Z26" s="224"/>
      <c r="AA26" s="73"/>
      <c r="AB26" s="81"/>
      <c r="AC26" s="325"/>
      <c r="AD26" s="219"/>
      <c r="AE26" s="322"/>
      <c r="AF26" s="145"/>
      <c r="AG26" s="105"/>
      <c r="AH26" s="224" t="s">
        <v>143</v>
      </c>
      <c r="AI26" s="73" t="s">
        <v>144</v>
      </c>
      <c r="AJ26" s="81">
        <v>10</v>
      </c>
      <c r="AK26" s="325"/>
      <c r="AL26" s="219">
        <f>AJ26*0.5/35</f>
        <v>0.14285714285714285</v>
      </c>
      <c r="AM26" s="322"/>
      <c r="AN26" s="145">
        <f>(AJ26*$D$2)/1000</f>
        <v>1.1100000000000001</v>
      </c>
      <c r="AO26" s="105"/>
      <c r="AP26" s="83" t="s">
        <v>64</v>
      </c>
      <c r="AQ26" s="72" t="s">
        <v>145</v>
      </c>
      <c r="AR26" s="104">
        <v>14</v>
      </c>
      <c r="AS26" s="327"/>
      <c r="AT26" s="327"/>
      <c r="AU26" s="327"/>
      <c r="AV26" s="323">
        <f>(AR26*$D$2)/1000</f>
        <v>1.554</v>
      </c>
      <c r="AW26" s="105"/>
    </row>
    <row r="27" spans="1:49" s="14" customFormat="1" ht="14.1" customHeight="1">
      <c r="A27" s="514"/>
      <c r="B27" s="224"/>
      <c r="C27" s="257"/>
      <c r="D27" s="81"/>
      <c r="E27" s="258"/>
      <c r="F27" s="322"/>
      <c r="G27" s="322"/>
      <c r="H27" s="145"/>
      <c r="I27" s="103"/>
      <c r="J27" s="224"/>
      <c r="K27" s="257"/>
      <c r="L27" s="81"/>
      <c r="M27" s="258"/>
      <c r="N27" s="322"/>
      <c r="O27" s="322"/>
      <c r="P27" s="145"/>
      <c r="Q27" s="103"/>
      <c r="R27" s="259"/>
      <c r="S27" s="257"/>
      <c r="T27" s="81"/>
      <c r="U27" s="324"/>
      <c r="V27" s="325"/>
      <c r="W27" s="322"/>
      <c r="X27" s="145"/>
      <c r="Y27" s="103"/>
      <c r="Z27" s="224"/>
      <c r="AA27" s="257"/>
      <c r="AB27" s="81"/>
      <c r="AC27" s="258"/>
      <c r="AD27" s="322"/>
      <c r="AE27" s="322"/>
      <c r="AF27" s="145"/>
      <c r="AG27" s="75"/>
      <c r="AH27" s="224" t="s">
        <v>146</v>
      </c>
      <c r="AI27" s="257"/>
      <c r="AJ27" s="81"/>
      <c r="AK27" s="258"/>
      <c r="AL27" s="322"/>
      <c r="AM27" s="322"/>
      <c r="AN27" s="145"/>
      <c r="AO27" s="75"/>
      <c r="AP27" s="83" t="s">
        <v>61</v>
      </c>
      <c r="AQ27" s="72"/>
      <c r="AR27" s="104"/>
      <c r="AS27" s="328"/>
      <c r="AT27" s="327"/>
      <c r="AU27" s="327"/>
      <c r="AV27" s="115"/>
      <c r="AW27" s="75"/>
    </row>
    <row r="28" spans="1:49" s="14" customFormat="1" ht="14.1" customHeight="1">
      <c r="A28" s="514"/>
      <c r="B28" s="259"/>
      <c r="C28" s="73"/>
      <c r="D28" s="322"/>
      <c r="E28" s="63"/>
      <c r="F28" s="325"/>
      <c r="G28" s="325"/>
      <c r="H28" s="145"/>
      <c r="I28" s="103"/>
      <c r="J28" s="259"/>
      <c r="K28" s="73"/>
      <c r="L28" s="322"/>
      <c r="M28" s="63"/>
      <c r="N28" s="325"/>
      <c r="O28" s="325"/>
      <c r="P28" s="145"/>
      <c r="Q28" s="103"/>
      <c r="R28" s="259"/>
      <c r="S28" s="73"/>
      <c r="T28" s="81"/>
      <c r="U28" s="63"/>
      <c r="V28" s="322"/>
      <c r="W28" s="322"/>
      <c r="X28" s="260"/>
      <c r="Y28" s="149"/>
      <c r="Z28" s="259"/>
      <c r="AA28" s="73"/>
      <c r="AB28" s="322"/>
      <c r="AC28" s="63"/>
      <c r="AD28" s="325"/>
      <c r="AE28" s="325"/>
      <c r="AF28" s="145"/>
      <c r="AG28" s="125"/>
      <c r="AH28" s="259" t="s">
        <v>147</v>
      </c>
      <c r="AI28" s="73"/>
      <c r="AJ28" s="322"/>
      <c r="AK28" s="63"/>
      <c r="AL28" s="325"/>
      <c r="AM28" s="325"/>
      <c r="AN28" s="145"/>
      <c r="AO28" s="125"/>
      <c r="AP28" s="83" t="s">
        <v>148</v>
      </c>
      <c r="AQ28" s="452"/>
      <c r="AR28" s="104"/>
      <c r="AS28" s="63"/>
      <c r="AT28" s="63"/>
      <c r="AU28" s="322"/>
      <c r="AV28" s="103"/>
      <c r="AW28" s="125"/>
    </row>
    <row r="29" spans="1:49" s="14" customFormat="1" ht="14.1" customHeight="1">
      <c r="A29" s="514"/>
      <c r="B29" s="259"/>
      <c r="C29" s="73"/>
      <c r="D29" s="322"/>
      <c r="E29" s="279"/>
      <c r="F29" s="279"/>
      <c r="G29" s="81"/>
      <c r="H29" s="94"/>
      <c r="I29" s="149"/>
      <c r="J29" s="259"/>
      <c r="K29" s="73"/>
      <c r="L29" s="322"/>
      <c r="M29" s="279"/>
      <c r="N29" s="279"/>
      <c r="O29" s="81"/>
      <c r="P29" s="94"/>
      <c r="Q29" s="149"/>
      <c r="R29" s="259"/>
      <c r="S29" s="73"/>
      <c r="T29" s="81"/>
      <c r="U29" s="261"/>
      <c r="V29" s="261"/>
      <c r="W29" s="261"/>
      <c r="X29" s="262"/>
      <c r="Y29" s="75"/>
      <c r="Z29" s="259"/>
      <c r="AA29" s="73"/>
      <c r="AB29" s="322"/>
      <c r="AC29" s="279"/>
      <c r="AD29" s="279"/>
      <c r="AE29" s="81"/>
      <c r="AF29" s="94"/>
      <c r="AG29" s="75"/>
      <c r="AH29" s="259" t="s">
        <v>61</v>
      </c>
      <c r="AI29" s="73"/>
      <c r="AJ29" s="322"/>
      <c r="AK29" s="279"/>
      <c r="AL29" s="279"/>
      <c r="AM29" s="81"/>
      <c r="AN29" s="94"/>
      <c r="AO29" s="75"/>
      <c r="AP29" s="259"/>
      <c r="AQ29" s="73"/>
      <c r="AR29" s="322"/>
      <c r="AS29" s="279"/>
      <c r="AT29" s="279"/>
      <c r="AU29" s="81"/>
      <c r="AV29" s="94"/>
      <c r="AW29" s="75"/>
    </row>
    <row r="30" spans="1:49" s="76" customFormat="1" ht="14.1" customHeight="1">
      <c r="A30" s="514"/>
      <c r="B30" s="208"/>
      <c r="C30" s="64"/>
      <c r="D30" s="146"/>
      <c r="E30" s="159"/>
      <c r="F30" s="159"/>
      <c r="G30" s="151"/>
      <c r="H30" s="94"/>
      <c r="I30" s="93"/>
      <c r="J30" s="83"/>
      <c r="K30" s="72"/>
      <c r="L30" s="82"/>
      <c r="M30" s="147"/>
      <c r="N30" s="74"/>
      <c r="O30" s="88"/>
      <c r="P30" s="94"/>
      <c r="Q30" s="75"/>
      <c r="R30" s="83"/>
      <c r="S30" s="72"/>
      <c r="T30" s="82"/>
      <c r="U30" s="147"/>
      <c r="V30" s="74"/>
      <c r="W30" s="88"/>
      <c r="X30" s="94"/>
      <c r="Y30" s="75"/>
      <c r="Z30" s="83"/>
      <c r="AA30" s="72"/>
      <c r="AB30" s="82"/>
      <c r="AC30" s="175"/>
      <c r="AD30" s="82"/>
      <c r="AE30" s="84"/>
      <c r="AF30" s="176"/>
      <c r="AG30" s="75"/>
      <c r="AH30" s="61"/>
      <c r="AI30" s="64"/>
      <c r="AJ30" s="63"/>
      <c r="AK30" s="175"/>
      <c r="AL30" s="82"/>
      <c r="AM30" s="84"/>
      <c r="AN30" s="176"/>
      <c r="AO30" s="75"/>
      <c r="AP30" s="268"/>
      <c r="AQ30" s="73"/>
      <c r="AR30" s="104"/>
      <c r="AS30" s="82"/>
      <c r="AT30" s="82"/>
      <c r="AU30" s="322"/>
      <c r="AV30" s="323"/>
      <c r="AW30" s="149"/>
    </row>
    <row r="31" spans="1:49" s="14" customFormat="1" ht="14.1" customHeight="1">
      <c r="A31" s="515"/>
      <c r="B31" s="118"/>
      <c r="C31" s="65"/>
      <c r="D31" s="66"/>
      <c r="E31" s="26"/>
      <c r="F31" s="26"/>
      <c r="G31" s="81"/>
      <c r="H31" s="125"/>
      <c r="I31" s="126"/>
      <c r="J31" s="118"/>
      <c r="K31" s="65"/>
      <c r="L31" s="66"/>
      <c r="M31" s="26"/>
      <c r="N31" s="26"/>
      <c r="O31" s="81"/>
      <c r="P31" s="125"/>
      <c r="Q31" s="126"/>
      <c r="R31" s="118"/>
      <c r="S31" s="296"/>
      <c r="T31" s="295"/>
      <c r="U31" s="26"/>
      <c r="V31" s="26"/>
      <c r="W31" s="26"/>
      <c r="X31" s="32"/>
      <c r="Y31" s="126"/>
      <c r="Z31" s="118"/>
      <c r="AA31" s="65"/>
      <c r="AB31" s="66"/>
      <c r="AC31" s="26"/>
      <c r="AD31" s="26"/>
      <c r="AE31" s="81"/>
      <c r="AF31" s="125"/>
      <c r="AG31" s="126"/>
      <c r="AH31" s="118"/>
      <c r="AI31" s="462" t="s">
        <v>241</v>
      </c>
      <c r="AJ31" s="66">
        <v>1</v>
      </c>
      <c r="AK31" s="26"/>
      <c r="AL31" s="26"/>
      <c r="AM31" s="81"/>
      <c r="AN31" s="125"/>
      <c r="AO31" s="126"/>
      <c r="AP31" s="118"/>
      <c r="AQ31" s="65"/>
      <c r="AR31" s="66"/>
      <c r="AS31" s="26"/>
      <c r="AT31" s="26"/>
      <c r="AU31" s="81"/>
      <c r="AV31" s="125"/>
      <c r="AW31" s="126"/>
    </row>
    <row r="32" spans="1:49" s="14" customFormat="1" ht="14.1" customHeight="1">
      <c r="A32" s="242"/>
      <c r="B32" s="89"/>
      <c r="C32" s="127" t="s">
        <v>149</v>
      </c>
      <c r="D32" s="128"/>
      <c r="E32" s="129"/>
      <c r="F32" s="129"/>
      <c r="G32" s="129"/>
      <c r="H32" s="170"/>
      <c r="I32" s="171" t="s">
        <v>150</v>
      </c>
      <c r="J32" s="89"/>
      <c r="K32" s="127" t="s">
        <v>149</v>
      </c>
      <c r="L32" s="136"/>
      <c r="M32" s="129"/>
      <c r="N32" s="129"/>
      <c r="O32" s="129"/>
      <c r="P32" s="170"/>
      <c r="Q32" s="171" t="s">
        <v>150</v>
      </c>
      <c r="R32" s="135"/>
      <c r="S32" s="127" t="s">
        <v>149</v>
      </c>
      <c r="T32" s="128"/>
      <c r="U32" s="129"/>
      <c r="V32" s="129"/>
      <c r="W32" s="129"/>
      <c r="X32" s="453" t="s">
        <v>151</v>
      </c>
      <c r="Y32" s="453" t="s">
        <v>152</v>
      </c>
      <c r="Z32" s="21"/>
      <c r="AA32" s="127" t="s">
        <v>149</v>
      </c>
      <c r="AB32" s="128"/>
      <c r="AC32" s="129"/>
      <c r="AD32" s="129"/>
      <c r="AE32" s="129"/>
      <c r="AF32" s="453" t="s">
        <v>151</v>
      </c>
      <c r="AG32" s="453" t="s">
        <v>152</v>
      </c>
      <c r="AH32" s="21"/>
      <c r="AI32" s="228" t="s">
        <v>149</v>
      </c>
      <c r="AJ32" s="170"/>
      <c r="AK32" s="229"/>
      <c r="AL32" s="229"/>
      <c r="AM32" s="229"/>
      <c r="AN32" s="453" t="s">
        <v>151</v>
      </c>
      <c r="AO32" s="453" t="s">
        <v>152</v>
      </c>
      <c r="AP32" s="21"/>
      <c r="AQ32" s="228" t="s">
        <v>149</v>
      </c>
      <c r="AR32" s="170"/>
      <c r="AS32" s="229"/>
      <c r="AT32" s="229"/>
      <c r="AU32" s="229"/>
      <c r="AV32" s="453" t="s">
        <v>151</v>
      </c>
      <c r="AW32" s="453" t="s">
        <v>152</v>
      </c>
    </row>
    <row r="33" spans="1:49" s="15" customFormat="1" ht="14.1" customHeight="1">
      <c r="A33" s="507"/>
      <c r="B33" s="510" t="s">
        <v>153</v>
      </c>
      <c r="C33" s="42" t="s">
        <v>154</v>
      </c>
      <c r="D33" s="110"/>
      <c r="E33" s="130"/>
      <c r="F33" s="130"/>
      <c r="G33" s="130"/>
      <c r="H33" s="172"/>
      <c r="I33" s="52">
        <f>SUM(E5:E31)</f>
        <v>0</v>
      </c>
      <c r="J33" s="516" t="s">
        <v>153</v>
      </c>
      <c r="K33" s="42" t="s">
        <v>154</v>
      </c>
      <c r="L33" s="51"/>
      <c r="M33" s="137"/>
      <c r="N33" s="137"/>
      <c r="O33" s="137"/>
      <c r="P33" s="172"/>
      <c r="Q33" s="52">
        <f>SUM(M5:M31)</f>
        <v>0</v>
      </c>
      <c r="R33" s="497" t="s">
        <v>153</v>
      </c>
      <c r="S33" s="42" t="s">
        <v>154</v>
      </c>
      <c r="T33" s="51"/>
      <c r="U33" s="137"/>
      <c r="V33" s="137"/>
      <c r="W33" s="137"/>
      <c r="X33" s="51">
        <v>0</v>
      </c>
      <c r="Y33" s="52">
        <f>SUM(U1:U30)</f>
        <v>0</v>
      </c>
      <c r="Z33" s="497" t="s">
        <v>153</v>
      </c>
      <c r="AA33" s="42" t="s">
        <v>154</v>
      </c>
      <c r="AB33" s="51"/>
      <c r="AC33" s="137"/>
      <c r="AD33" s="137"/>
      <c r="AE33" s="137"/>
      <c r="AF33" s="51">
        <v>0</v>
      </c>
      <c r="AG33" s="52">
        <f>SUM(AC1:AC30)</f>
        <v>0</v>
      </c>
      <c r="AH33" s="497" t="s">
        <v>153</v>
      </c>
      <c r="AI33" s="42" t="s">
        <v>154</v>
      </c>
      <c r="AJ33" s="51"/>
      <c r="AK33" s="137"/>
      <c r="AL33" s="137"/>
      <c r="AM33" s="137"/>
      <c r="AN33" s="51">
        <v>4.5</v>
      </c>
      <c r="AO33" s="52">
        <v>5.5</v>
      </c>
      <c r="AP33" s="497" t="s">
        <v>153</v>
      </c>
      <c r="AQ33" s="42" t="s">
        <v>154</v>
      </c>
      <c r="AR33" s="51"/>
      <c r="AS33" s="137"/>
      <c r="AT33" s="137"/>
      <c r="AU33" s="137"/>
      <c r="AV33" s="51">
        <v>4.5</v>
      </c>
      <c r="AW33" s="52">
        <v>5.5</v>
      </c>
    </row>
    <row r="34" spans="1:49" s="16" customFormat="1" ht="14.1" customHeight="1">
      <c r="A34" s="508"/>
      <c r="B34" s="511"/>
      <c r="C34" s="43" t="s">
        <v>155</v>
      </c>
      <c r="D34" s="111"/>
      <c r="E34" s="130"/>
      <c r="F34" s="130"/>
      <c r="G34" s="130"/>
      <c r="H34" s="172"/>
      <c r="I34" s="52">
        <f>SUM(F5:F31)</f>
        <v>0</v>
      </c>
      <c r="J34" s="517"/>
      <c r="K34" s="43" t="s">
        <v>155</v>
      </c>
      <c r="L34" s="52"/>
      <c r="M34" s="137"/>
      <c r="N34" s="137"/>
      <c r="O34" s="137"/>
      <c r="P34" s="172"/>
      <c r="Q34" s="52">
        <f>SUM(N5:N31)</f>
        <v>0</v>
      </c>
      <c r="R34" s="498"/>
      <c r="S34" s="43" t="s">
        <v>155</v>
      </c>
      <c r="T34" s="52"/>
      <c r="U34" s="137"/>
      <c r="V34" s="137"/>
      <c r="W34" s="137"/>
      <c r="X34" s="52">
        <v>0</v>
      </c>
      <c r="Y34" s="52">
        <f>SUM(V1:V32)</f>
        <v>0</v>
      </c>
      <c r="Z34" s="498"/>
      <c r="AA34" s="43" t="s">
        <v>155</v>
      </c>
      <c r="AB34" s="52"/>
      <c r="AC34" s="137"/>
      <c r="AD34" s="137"/>
      <c r="AE34" s="137"/>
      <c r="AF34" s="52">
        <v>0</v>
      </c>
      <c r="AG34" s="52">
        <f>SUM(AD1:AD32)</f>
        <v>0</v>
      </c>
      <c r="AH34" s="498"/>
      <c r="AI34" s="43" t="s">
        <v>155</v>
      </c>
      <c r="AJ34" s="52"/>
      <c r="AK34" s="137"/>
      <c r="AL34" s="137"/>
      <c r="AM34" s="137"/>
      <c r="AN34" s="52">
        <v>2</v>
      </c>
      <c r="AO34" s="52">
        <f>SUM(AL1:AL32)</f>
        <v>1.7428571428571429</v>
      </c>
      <c r="AP34" s="498"/>
      <c r="AQ34" s="43" t="s">
        <v>155</v>
      </c>
      <c r="AR34" s="52"/>
      <c r="AS34" s="137"/>
      <c r="AT34" s="137"/>
      <c r="AU34" s="137"/>
      <c r="AV34" s="52">
        <v>2</v>
      </c>
      <c r="AW34" s="52">
        <f>SUM(AT1:AT32)</f>
        <v>1.9428571428571428</v>
      </c>
    </row>
    <row r="35" spans="1:49" s="16" customFormat="1" ht="14.1" customHeight="1">
      <c r="A35" s="508"/>
      <c r="B35" s="511"/>
      <c r="C35" s="44" t="s">
        <v>156</v>
      </c>
      <c r="D35" s="112"/>
      <c r="E35" s="110"/>
      <c r="F35" s="110"/>
      <c r="G35" s="110"/>
      <c r="H35" s="173"/>
      <c r="I35" s="52">
        <f>SUM(G7:G31)</f>
        <v>0</v>
      </c>
      <c r="J35" s="517"/>
      <c r="K35" s="44" t="s">
        <v>156</v>
      </c>
      <c r="L35" s="53"/>
      <c r="M35" s="51"/>
      <c r="N35" s="51"/>
      <c r="O35" s="51"/>
      <c r="P35" s="173"/>
      <c r="Q35" s="52">
        <f>SUM(O7:O31)</f>
        <v>0</v>
      </c>
      <c r="R35" s="498"/>
      <c r="S35" s="44" t="s">
        <v>156</v>
      </c>
      <c r="T35" s="53"/>
      <c r="U35" s="51"/>
      <c r="V35" s="51"/>
      <c r="W35" s="51"/>
      <c r="X35" s="52">
        <f>Y35</f>
        <v>0</v>
      </c>
      <c r="Y35" s="52">
        <f>SUM(W3:W28)</f>
        <v>0</v>
      </c>
      <c r="Z35" s="498"/>
      <c r="AA35" s="44" t="s">
        <v>156</v>
      </c>
      <c r="AB35" s="53"/>
      <c r="AC35" s="51"/>
      <c r="AD35" s="51"/>
      <c r="AE35" s="51"/>
      <c r="AF35" s="52">
        <f>AG35</f>
        <v>0</v>
      </c>
      <c r="AG35" s="52">
        <f>SUM(AE3:AE28)</f>
        <v>0</v>
      </c>
      <c r="AH35" s="498"/>
      <c r="AI35" s="44" t="s">
        <v>157</v>
      </c>
      <c r="AJ35" s="53"/>
      <c r="AK35" s="51"/>
      <c r="AL35" s="51"/>
      <c r="AM35" s="51"/>
      <c r="AN35" s="52">
        <f>AO35</f>
        <v>1.6400000000000001</v>
      </c>
      <c r="AO35" s="52">
        <f>SUM(AM3:AM28)</f>
        <v>1.6400000000000001</v>
      </c>
      <c r="AP35" s="498"/>
      <c r="AQ35" s="44" t="s">
        <v>157</v>
      </c>
      <c r="AR35" s="53"/>
      <c r="AS35" s="51"/>
      <c r="AT35" s="51"/>
      <c r="AU35" s="51"/>
      <c r="AV35" s="52">
        <f>AW35</f>
        <v>1.4300000000000002</v>
      </c>
      <c r="AW35" s="52">
        <f>SUM(AU3:AU28)</f>
        <v>1.4300000000000002</v>
      </c>
    </row>
    <row r="36" spans="1:49" s="15" customFormat="1" ht="14.1" customHeight="1">
      <c r="A36" s="508"/>
      <c r="B36" s="511"/>
      <c r="C36" s="44" t="s">
        <v>158</v>
      </c>
      <c r="D36" s="112"/>
      <c r="E36" s="111"/>
      <c r="F36" s="111"/>
      <c r="G36" s="111"/>
      <c r="H36" s="54"/>
      <c r="I36" s="52">
        <f>D31</f>
        <v>0</v>
      </c>
      <c r="J36" s="517"/>
      <c r="K36" s="44" t="s">
        <v>158</v>
      </c>
      <c r="L36" s="53"/>
      <c r="M36" s="52"/>
      <c r="N36" s="52"/>
      <c r="O36" s="52"/>
      <c r="P36" s="54"/>
      <c r="Q36" s="52">
        <f>L31</f>
        <v>0</v>
      </c>
      <c r="R36" s="498"/>
      <c r="S36" s="44" t="s">
        <v>158</v>
      </c>
      <c r="T36" s="53"/>
      <c r="U36" s="52"/>
      <c r="V36" s="52"/>
      <c r="W36" s="52"/>
      <c r="X36" s="52">
        <v>0</v>
      </c>
      <c r="Y36" s="52">
        <v>0</v>
      </c>
      <c r="Z36" s="498"/>
      <c r="AA36" s="44" t="s">
        <v>158</v>
      </c>
      <c r="AB36" s="53"/>
      <c r="AC36" s="52"/>
      <c r="AD36" s="52"/>
      <c r="AE36" s="52"/>
      <c r="AF36" s="52">
        <v>0</v>
      </c>
      <c r="AG36" s="52">
        <v>0</v>
      </c>
      <c r="AH36" s="498"/>
      <c r="AI36" s="44" t="s">
        <v>158</v>
      </c>
      <c r="AJ36" s="53"/>
      <c r="AK36" s="52"/>
      <c r="AL36" s="52"/>
      <c r="AM36" s="52"/>
      <c r="AN36" s="52">
        <v>0</v>
      </c>
      <c r="AO36" s="52">
        <v>0</v>
      </c>
      <c r="AP36" s="498"/>
      <c r="AQ36" s="44" t="s">
        <v>158</v>
      </c>
      <c r="AR36" s="53"/>
      <c r="AS36" s="52"/>
      <c r="AT36" s="52"/>
      <c r="AU36" s="52"/>
      <c r="AV36" s="52">
        <v>0</v>
      </c>
      <c r="AW36" s="52">
        <v>0</v>
      </c>
    </row>
    <row r="37" spans="1:49" s="15" customFormat="1" ht="14.1" customHeight="1">
      <c r="A37" s="508"/>
      <c r="B37" s="511"/>
      <c r="C37" s="45" t="s">
        <v>159</v>
      </c>
      <c r="D37" s="112"/>
      <c r="E37" s="112"/>
      <c r="F37" s="112"/>
      <c r="G37" s="112"/>
      <c r="H37" s="53"/>
      <c r="I37" s="52">
        <v>0</v>
      </c>
      <c r="J37" s="517"/>
      <c r="K37" s="45" t="s">
        <v>159</v>
      </c>
      <c r="L37" s="53"/>
      <c r="M37" s="53"/>
      <c r="N37" s="53"/>
      <c r="O37" s="53"/>
      <c r="P37" s="53"/>
      <c r="Q37" s="52">
        <v>0</v>
      </c>
      <c r="R37" s="498"/>
      <c r="S37" s="45" t="s">
        <v>159</v>
      </c>
      <c r="T37" s="53"/>
      <c r="U37" s="53"/>
      <c r="V37" s="53"/>
      <c r="W37" s="53"/>
      <c r="X37" s="52">
        <v>0</v>
      </c>
      <c r="Y37" s="52">
        <v>0</v>
      </c>
      <c r="Z37" s="498"/>
      <c r="AA37" s="45" t="s">
        <v>159</v>
      </c>
      <c r="AB37" s="53"/>
      <c r="AC37" s="53"/>
      <c r="AD37" s="53"/>
      <c r="AE37" s="53"/>
      <c r="AF37" s="52">
        <v>0</v>
      </c>
      <c r="AG37" s="52">
        <v>0</v>
      </c>
      <c r="AH37" s="498"/>
      <c r="AI37" s="45" t="s">
        <v>159</v>
      </c>
      <c r="AJ37" s="53"/>
      <c r="AK37" s="53"/>
      <c r="AL37" s="53"/>
      <c r="AM37" s="53"/>
      <c r="AN37" s="52">
        <v>0</v>
      </c>
      <c r="AO37" s="52">
        <v>0</v>
      </c>
      <c r="AP37" s="498"/>
      <c r="AQ37" s="45" t="s">
        <v>159</v>
      </c>
      <c r="AR37" s="53"/>
      <c r="AS37" s="53"/>
      <c r="AT37" s="53"/>
      <c r="AU37" s="53"/>
      <c r="AV37" s="52">
        <v>0</v>
      </c>
      <c r="AW37" s="52">
        <v>0</v>
      </c>
    </row>
    <row r="38" spans="1:49" s="15" customFormat="1" ht="14.1" customHeight="1">
      <c r="A38" s="508"/>
      <c r="B38" s="511"/>
      <c r="C38" s="45" t="s">
        <v>160</v>
      </c>
      <c r="D38" s="112"/>
      <c r="E38" s="112"/>
      <c r="F38" s="112"/>
      <c r="G38" s="112"/>
      <c r="H38" s="53"/>
      <c r="I38" s="52">
        <v>0</v>
      </c>
      <c r="J38" s="517"/>
      <c r="K38" s="45" t="s">
        <v>160</v>
      </c>
      <c r="L38" s="53"/>
      <c r="M38" s="53"/>
      <c r="N38" s="53"/>
      <c r="O38" s="53"/>
      <c r="P38" s="53"/>
      <c r="Q38" s="52">
        <v>0</v>
      </c>
      <c r="R38" s="498"/>
      <c r="S38" s="45" t="s">
        <v>160</v>
      </c>
      <c r="T38" s="53"/>
      <c r="U38" s="53"/>
      <c r="V38" s="53"/>
      <c r="W38" s="53"/>
      <c r="X38" s="52">
        <v>0</v>
      </c>
      <c r="Y38" s="52">
        <v>0</v>
      </c>
      <c r="Z38" s="498"/>
      <c r="AA38" s="45" t="s">
        <v>160</v>
      </c>
      <c r="AB38" s="53"/>
      <c r="AC38" s="53"/>
      <c r="AD38" s="53"/>
      <c r="AE38" s="53"/>
      <c r="AF38" s="52">
        <v>0</v>
      </c>
      <c r="AG38" s="52">
        <v>0</v>
      </c>
      <c r="AH38" s="498"/>
      <c r="AI38" s="45" t="s">
        <v>160</v>
      </c>
      <c r="AJ38" s="53"/>
      <c r="AK38" s="53"/>
      <c r="AL38" s="53"/>
      <c r="AM38" s="53"/>
      <c r="AN38" s="52">
        <v>2.5</v>
      </c>
      <c r="AO38" s="52">
        <v>2.5</v>
      </c>
      <c r="AP38" s="498"/>
      <c r="AQ38" s="45" t="s">
        <v>160</v>
      </c>
      <c r="AR38" s="53"/>
      <c r="AS38" s="53"/>
      <c r="AT38" s="53"/>
      <c r="AU38" s="53"/>
      <c r="AV38" s="52">
        <v>2.5</v>
      </c>
      <c r="AW38" s="52">
        <v>2.5</v>
      </c>
    </row>
    <row r="39" spans="1:49" s="15" customFormat="1" ht="14.1" customHeight="1">
      <c r="A39" s="509"/>
      <c r="B39" s="512"/>
      <c r="C39" s="44" t="s">
        <v>161</v>
      </c>
      <c r="D39" s="112"/>
      <c r="E39" s="112"/>
      <c r="F39" s="112"/>
      <c r="G39" s="112"/>
      <c r="H39" s="113"/>
      <c r="I39" s="54">
        <f>(I33*70)+(I34*75)+(I35*25)+(I36*60)+(I37*150)+(I38*45)</f>
        <v>0</v>
      </c>
      <c r="J39" s="518"/>
      <c r="K39" s="44" t="s">
        <v>161</v>
      </c>
      <c r="L39" s="53"/>
      <c r="M39" s="53"/>
      <c r="N39" s="53"/>
      <c r="O39" s="53"/>
      <c r="P39" s="54"/>
      <c r="Q39" s="54">
        <f>(Q33*70)+(Q34*75)+(Q35*25)+(Q36*60)+(Q37*150)+(Q38*45)</f>
        <v>0</v>
      </c>
      <c r="R39" s="499"/>
      <c r="S39" s="44" t="s">
        <v>161</v>
      </c>
      <c r="T39" s="53"/>
      <c r="U39" s="53"/>
      <c r="V39" s="53"/>
      <c r="W39" s="53"/>
      <c r="X39" s="54">
        <f>(X33*70)+(X34*75)+(X35*25)+(X36*60)+(X37*150)+(X38*45)</f>
        <v>0</v>
      </c>
      <c r="Y39" s="54">
        <f>(Y33*70)+(Y34*75)+(Y35*25)+(Y36*60)+(Y37*150)+(Y38*45)</f>
        <v>0</v>
      </c>
      <c r="Z39" s="499"/>
      <c r="AA39" s="44" t="s">
        <v>161</v>
      </c>
      <c r="AB39" s="53"/>
      <c r="AC39" s="53"/>
      <c r="AD39" s="53"/>
      <c r="AE39" s="53"/>
      <c r="AF39" s="54">
        <f>(AF33*70)+(AF34*75)+(AF35*25)+(AF36*60)+(AF37*150)+(AF38*45)</f>
        <v>0</v>
      </c>
      <c r="AG39" s="54">
        <f>(AG33*70)+(AG34*75)+(AG35*25)+(AG36*60)+(AG37*150)+(AG38*45)</f>
        <v>0</v>
      </c>
      <c r="AH39" s="499"/>
      <c r="AI39" s="44" t="s">
        <v>161</v>
      </c>
      <c r="AJ39" s="53"/>
      <c r="AK39" s="53"/>
      <c r="AL39" s="53"/>
      <c r="AM39" s="53"/>
      <c r="AN39" s="54">
        <f>(AN33*70)+(AN34*75)+(AN35*25)+(AN36*60)+(AN37*150)+(AN38*45)</f>
        <v>618.5</v>
      </c>
      <c r="AO39" s="54">
        <f>(AO33*70)+(AO34*75)+(AO35*25)+(AO36*60)+(AO37*150)+(AO38*45)</f>
        <v>669.21428571428578</v>
      </c>
      <c r="AP39" s="499"/>
      <c r="AQ39" s="44" t="s">
        <v>161</v>
      </c>
      <c r="AR39" s="53"/>
      <c r="AS39" s="53"/>
      <c r="AT39" s="53"/>
      <c r="AU39" s="53"/>
      <c r="AV39" s="54">
        <f>(AV33*70)+(AV34*75)+(AV35*25)+(AV36*60)+(AV37*150)+(AV38*45)</f>
        <v>613.25</v>
      </c>
      <c r="AW39" s="54">
        <f>(AW33*70)+(AW34*75)+(AW35*25)+(AW36*60)+(AW37*150)+(AW38*45)</f>
        <v>678.96428571428578</v>
      </c>
    </row>
    <row r="40" spans="1:49" ht="6.75" customHeight="1">
      <c r="B40" s="12"/>
      <c r="C40" s="49"/>
      <c r="J40" s="12"/>
      <c r="K40" s="49"/>
      <c r="L40" s="12"/>
      <c r="R40" s="12"/>
      <c r="S40" s="12"/>
      <c r="Z40" s="12"/>
      <c r="AA40" s="49"/>
      <c r="AH40" s="12"/>
      <c r="AI40" s="49"/>
    </row>
    <row r="41" spans="1:49" ht="19.5" customHeight="1">
      <c r="B41" s="12"/>
      <c r="C41" s="49" t="s">
        <v>35</v>
      </c>
      <c r="J41" s="12"/>
      <c r="K41" s="49" t="s">
        <v>38</v>
      </c>
      <c r="L41" s="12"/>
      <c r="R41" s="12"/>
      <c r="S41" s="12" t="s">
        <v>36</v>
      </c>
      <c r="Z41" s="12"/>
      <c r="AA41" s="49"/>
      <c r="AH41" s="12"/>
      <c r="AI41" s="49"/>
    </row>
    <row r="42" spans="1:49" ht="18.75" customHeight="1">
      <c r="B42" s="12"/>
      <c r="C42" s="486" t="s">
        <v>59</v>
      </c>
      <c r="D42" s="486"/>
      <c r="E42" s="486"/>
      <c r="F42" s="486"/>
      <c r="G42" s="486"/>
      <c r="H42" s="486"/>
      <c r="I42" s="486"/>
      <c r="J42" s="486"/>
      <c r="K42" s="486"/>
      <c r="L42" s="486"/>
      <c r="M42" s="486"/>
      <c r="N42" s="486"/>
      <c r="O42" s="486"/>
      <c r="R42" s="12"/>
      <c r="S42" s="12"/>
      <c r="Z42" s="12"/>
      <c r="AA42" s="49"/>
    </row>
    <row r="43" spans="1:49" ht="14.1" customHeight="1">
      <c r="K43"/>
      <c r="S43" s="3"/>
      <c r="AI43"/>
      <c r="AN43"/>
    </row>
    <row r="44" spans="1:49" ht="14.1" customHeight="1">
      <c r="K44"/>
      <c r="S44" s="3"/>
      <c r="AI44"/>
      <c r="AN44"/>
    </row>
    <row r="45" spans="1:49" ht="14.1" customHeight="1">
      <c r="K45"/>
      <c r="S45" s="3"/>
      <c r="AI45"/>
      <c r="AN45"/>
    </row>
    <row r="46" spans="1:49" ht="14.1" customHeight="1">
      <c r="K46"/>
      <c r="S46" s="3"/>
      <c r="AI46"/>
      <c r="AN46"/>
    </row>
    <row r="47" spans="1:49" ht="14.1" customHeight="1">
      <c r="K47"/>
      <c r="S47" s="3"/>
      <c r="AA47"/>
      <c r="AF47"/>
      <c r="AI47"/>
      <c r="AN47"/>
    </row>
    <row r="48" spans="1:49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6"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  <mergeCell ref="A5:A7"/>
    <mergeCell ref="A8:A14"/>
    <mergeCell ref="AQ3:AR3"/>
    <mergeCell ref="A15:A20"/>
    <mergeCell ref="D2:E2"/>
    <mergeCell ref="A3:A4"/>
    <mergeCell ref="AQ22:AQ24"/>
    <mergeCell ref="AP33:AP39"/>
    <mergeCell ref="C42:O42"/>
    <mergeCell ref="D1:J1"/>
    <mergeCell ref="K2:AO2"/>
    <mergeCell ref="AA3:AB3"/>
    <mergeCell ref="AI3:AJ3"/>
    <mergeCell ref="AI22:AI24"/>
    <mergeCell ref="Z33:Z39"/>
    <mergeCell ref="AH33:AH39"/>
  </mergeCells>
  <phoneticPr fontId="20" type="noConversion"/>
  <pageMargins left="3.937007874015748E-2" right="0" top="0" bottom="0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6551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500" t="s">
        <v>16</v>
      </c>
      <c r="E1" s="500"/>
      <c r="F1" s="500"/>
      <c r="G1" s="500"/>
      <c r="H1" s="500"/>
      <c r="I1" s="500"/>
      <c r="J1" s="500"/>
      <c r="K1" s="141" t="s">
        <v>368</v>
      </c>
      <c r="L1" t="s">
        <v>76</v>
      </c>
      <c r="P1" s="36"/>
      <c r="S1" s="7"/>
      <c r="X1" s="36"/>
      <c r="Z1" s="8"/>
      <c r="AA1" s="8"/>
      <c r="AB1" s="8"/>
      <c r="AC1" s="8"/>
      <c r="AD1" s="8"/>
      <c r="AE1" s="8"/>
      <c r="AF1" s="36"/>
      <c r="AG1" s="8"/>
      <c r="AH1" s="8"/>
      <c r="AI1" s="8"/>
      <c r="AJ1" s="8"/>
      <c r="AK1" s="8"/>
      <c r="AL1" s="8"/>
      <c r="AM1" s="8"/>
      <c r="AN1" s="36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505">
        <v>111</v>
      </c>
      <c r="E2" s="505"/>
      <c r="F2" s="34"/>
      <c r="G2" s="34"/>
      <c r="H2" s="34"/>
      <c r="I2" s="34"/>
      <c r="J2" s="35"/>
      <c r="K2" s="501" t="s">
        <v>96</v>
      </c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</row>
    <row r="3" spans="1:41" s="12" customFormat="1" ht="14.1" customHeight="1">
      <c r="A3" s="506" t="s">
        <v>6</v>
      </c>
      <c r="B3" s="17"/>
      <c r="C3" s="503">
        <v>45341</v>
      </c>
      <c r="D3" s="503"/>
      <c r="E3" s="18"/>
      <c r="F3" s="231"/>
      <c r="G3" s="231"/>
      <c r="H3" s="33"/>
      <c r="I3" s="17" t="s">
        <v>27</v>
      </c>
      <c r="J3" s="17"/>
      <c r="K3" s="503">
        <f>C3+1</f>
        <v>45342</v>
      </c>
      <c r="L3" s="503"/>
      <c r="M3" s="18"/>
      <c r="N3" s="231"/>
      <c r="O3" s="231"/>
      <c r="P3" s="33"/>
      <c r="Q3" s="17" t="s">
        <v>23</v>
      </c>
      <c r="R3" s="133"/>
      <c r="S3" s="503">
        <f>C3+2</f>
        <v>45343</v>
      </c>
      <c r="T3" s="503"/>
      <c r="U3" s="18"/>
      <c r="V3" s="231"/>
      <c r="W3" s="231"/>
      <c r="X3" s="33"/>
      <c r="Y3" s="17" t="s">
        <v>24</v>
      </c>
      <c r="Z3" s="133"/>
      <c r="AA3" s="503">
        <f>C3+3</f>
        <v>45344</v>
      </c>
      <c r="AB3" s="503"/>
      <c r="AC3" s="18"/>
      <c r="AD3" s="231"/>
      <c r="AE3" s="231"/>
      <c r="AF3" s="33"/>
      <c r="AG3" s="17" t="s">
        <v>25</v>
      </c>
      <c r="AH3" s="133"/>
      <c r="AI3" s="503">
        <f>C3+4</f>
        <v>45345</v>
      </c>
      <c r="AJ3" s="503"/>
      <c r="AK3" s="18"/>
      <c r="AL3" s="231"/>
      <c r="AM3" s="231"/>
      <c r="AN3" s="33"/>
      <c r="AO3" s="17" t="s">
        <v>26</v>
      </c>
    </row>
    <row r="4" spans="1:41" s="12" customFormat="1" ht="14.1" customHeight="1">
      <c r="A4" s="506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3" t="s">
        <v>21</v>
      </c>
      <c r="I4" s="13" t="s">
        <v>37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3" t="s">
        <v>18</v>
      </c>
      <c r="Q4" s="13" t="s">
        <v>37</v>
      </c>
      <c r="R4" s="13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3" t="s">
        <v>21</v>
      </c>
      <c r="Y4" s="13" t="s">
        <v>37</v>
      </c>
      <c r="Z4" s="13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3" t="s">
        <v>21</v>
      </c>
      <c r="AG4" s="13" t="s">
        <v>37</v>
      </c>
      <c r="AH4" s="134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3" t="s">
        <v>21</v>
      </c>
      <c r="AO4" s="13" t="s">
        <v>37</v>
      </c>
    </row>
    <row r="5" spans="1:41" s="14" customFormat="1" ht="14.1" customHeight="1">
      <c r="A5" s="519" t="s">
        <v>13</v>
      </c>
      <c r="B5" s="90" t="s">
        <v>357</v>
      </c>
      <c r="C5" s="131" t="s">
        <v>358</v>
      </c>
      <c r="D5" s="132">
        <v>110</v>
      </c>
      <c r="E5" s="78">
        <f>D5/20</f>
        <v>5.5</v>
      </c>
      <c r="F5" s="69"/>
      <c r="G5" s="69"/>
      <c r="H5" s="323">
        <f>(D5*$D$2)/1000</f>
        <v>12.21</v>
      </c>
      <c r="I5" s="142"/>
      <c r="J5" s="90" t="s">
        <v>359</v>
      </c>
      <c r="K5" s="131" t="s">
        <v>358</v>
      </c>
      <c r="L5" s="132">
        <v>100</v>
      </c>
      <c r="M5" s="78">
        <f>L5/20</f>
        <v>5</v>
      </c>
      <c r="N5" s="69"/>
      <c r="O5" s="69"/>
      <c r="P5" s="323">
        <f>(L5*$D$2)/1000</f>
        <v>11.1</v>
      </c>
      <c r="Q5" s="75"/>
      <c r="R5" s="90" t="s">
        <v>357</v>
      </c>
      <c r="S5" s="131" t="s">
        <v>358</v>
      </c>
      <c r="T5" s="132">
        <v>110</v>
      </c>
      <c r="U5" s="78">
        <f>T5/20</f>
        <v>5.5</v>
      </c>
      <c r="V5" s="69"/>
      <c r="W5" s="69"/>
      <c r="X5" s="323">
        <f>(T5*$D$2)/1000</f>
        <v>12.21</v>
      </c>
      <c r="Y5" s="142"/>
      <c r="Z5" s="90" t="s">
        <v>359</v>
      </c>
      <c r="AA5" s="131" t="s">
        <v>358</v>
      </c>
      <c r="AB5" s="132">
        <v>100</v>
      </c>
      <c r="AC5" s="78">
        <f>AB5/20</f>
        <v>5</v>
      </c>
      <c r="AD5" s="69"/>
      <c r="AE5" s="69"/>
      <c r="AF5" s="323">
        <f>(AB5*$D$2)/1000</f>
        <v>11.1</v>
      </c>
      <c r="AG5" s="75"/>
      <c r="AH5" s="90" t="s">
        <v>360</v>
      </c>
      <c r="AI5" s="131" t="s">
        <v>358</v>
      </c>
      <c r="AJ5" s="132">
        <v>115</v>
      </c>
      <c r="AK5" s="78">
        <f>AJ5/20</f>
        <v>5.75</v>
      </c>
      <c r="AL5" s="69"/>
      <c r="AM5" s="69"/>
      <c r="AN5" s="323">
        <f>(AJ5*$D$2)/1000</f>
        <v>12.765000000000001</v>
      </c>
      <c r="AO5" s="75"/>
    </row>
    <row r="6" spans="1:41" s="14" customFormat="1" ht="14.1" customHeight="1">
      <c r="A6" s="519"/>
      <c r="B6" s="77" t="s">
        <v>361</v>
      </c>
      <c r="C6" s="91"/>
      <c r="D6" s="92"/>
      <c r="E6" s="78"/>
      <c r="F6" s="78"/>
      <c r="G6" s="81"/>
      <c r="H6" s="125"/>
      <c r="I6" s="143"/>
      <c r="J6" s="77" t="s">
        <v>361</v>
      </c>
      <c r="K6" s="91" t="s">
        <v>362</v>
      </c>
      <c r="L6" s="92">
        <v>20</v>
      </c>
      <c r="M6" s="78">
        <f>L6/20</f>
        <v>1</v>
      </c>
      <c r="N6" s="78"/>
      <c r="O6" s="69"/>
      <c r="P6" s="323">
        <f>(L6*$D$2)/1000</f>
        <v>2.2200000000000002</v>
      </c>
      <c r="Q6" s="125"/>
      <c r="R6" s="77" t="s">
        <v>361</v>
      </c>
      <c r="S6" s="91"/>
      <c r="T6" s="92"/>
      <c r="U6" s="78"/>
      <c r="V6" s="78"/>
      <c r="W6" s="69"/>
      <c r="X6" s="323"/>
      <c r="Y6" s="75"/>
      <c r="Z6" s="77" t="s">
        <v>361</v>
      </c>
      <c r="AA6" s="91" t="s">
        <v>362</v>
      </c>
      <c r="AB6" s="92">
        <v>20</v>
      </c>
      <c r="AC6" s="78">
        <f>AB6/20</f>
        <v>1</v>
      </c>
      <c r="AD6" s="78"/>
      <c r="AE6" s="69"/>
      <c r="AF6" s="323">
        <f>(AB6*$D$2)/1000</f>
        <v>2.2200000000000002</v>
      </c>
      <c r="AG6" s="125"/>
      <c r="AH6" s="77" t="s">
        <v>363</v>
      </c>
      <c r="AI6" s="91" t="s">
        <v>364</v>
      </c>
      <c r="AJ6" s="92">
        <v>4</v>
      </c>
      <c r="AK6" s="78"/>
      <c r="AL6" s="78"/>
      <c r="AM6" s="81"/>
      <c r="AN6" s="323">
        <f>(AJ6*$D$2)/1000</f>
        <v>0.44400000000000001</v>
      </c>
      <c r="AO6" s="143"/>
    </row>
    <row r="7" spans="1:41" s="14" customFormat="1" ht="14.1" customHeight="1">
      <c r="A7" s="519"/>
      <c r="B7" s="20" t="s">
        <v>365</v>
      </c>
      <c r="C7" s="5"/>
      <c r="D7" s="31"/>
      <c r="E7" s="69"/>
      <c r="F7" s="69"/>
      <c r="G7" s="69"/>
      <c r="H7" s="75"/>
      <c r="I7" s="143"/>
      <c r="J7" s="20" t="s">
        <v>365</v>
      </c>
      <c r="K7" s="5"/>
      <c r="L7" s="69"/>
      <c r="M7" s="69"/>
      <c r="N7" s="69"/>
      <c r="O7" s="69"/>
      <c r="P7" s="33"/>
      <c r="Q7" s="125"/>
      <c r="R7" s="20" t="s">
        <v>365</v>
      </c>
      <c r="S7" s="5"/>
      <c r="T7" s="69"/>
      <c r="U7" s="69"/>
      <c r="V7" s="69"/>
      <c r="W7" s="69"/>
      <c r="X7" s="33"/>
      <c r="Y7" s="75"/>
      <c r="Z7" s="20" t="s">
        <v>365</v>
      </c>
      <c r="AA7" s="5"/>
      <c r="AB7" s="69"/>
      <c r="AC7" s="69"/>
      <c r="AD7" s="69"/>
      <c r="AE7" s="69"/>
      <c r="AF7" s="33"/>
      <c r="AG7" s="125"/>
      <c r="AH7" s="20" t="s">
        <v>365</v>
      </c>
      <c r="AI7" s="5"/>
      <c r="AJ7" s="31"/>
      <c r="AK7" s="69"/>
      <c r="AL7" s="69"/>
      <c r="AM7" s="69"/>
      <c r="AN7" s="75"/>
      <c r="AO7" s="143"/>
    </row>
    <row r="8" spans="1:41" s="14" customFormat="1" ht="14.1" customHeight="1">
      <c r="A8" s="519" t="s">
        <v>2</v>
      </c>
      <c r="B8" s="454" t="s">
        <v>163</v>
      </c>
      <c r="C8" s="166" t="s">
        <v>164</v>
      </c>
      <c r="D8" s="78">
        <v>80</v>
      </c>
      <c r="E8" s="144"/>
      <c r="F8" s="144">
        <f>D8*0.8/35</f>
        <v>1.8285714285714285</v>
      </c>
      <c r="G8" s="144"/>
      <c r="H8" s="145">
        <f>(D8*$D$2)/1000</f>
        <v>8.8800000000000008</v>
      </c>
      <c r="I8" s="105"/>
      <c r="J8" s="79" t="s">
        <v>165</v>
      </c>
      <c r="K8" s="101" t="s">
        <v>166</v>
      </c>
      <c r="L8" s="104">
        <v>90</v>
      </c>
      <c r="M8" s="209"/>
      <c r="N8" s="324">
        <f>L8*0.7/35</f>
        <v>1.7999999999999998</v>
      </c>
      <c r="O8" s="322"/>
      <c r="P8" s="323">
        <f>(L8*$D$2)/1000</f>
        <v>9.99</v>
      </c>
      <c r="Q8" s="103"/>
      <c r="R8" s="180" t="s">
        <v>113</v>
      </c>
      <c r="S8" s="101" t="s">
        <v>167</v>
      </c>
      <c r="T8" s="104">
        <v>38</v>
      </c>
      <c r="U8" s="209"/>
      <c r="V8" s="104">
        <f>T8/35</f>
        <v>1.0857142857142856</v>
      </c>
      <c r="W8" s="322"/>
      <c r="X8" s="323">
        <f>(T8*$D$2)/1000</f>
        <v>4.218</v>
      </c>
      <c r="Y8" s="103"/>
      <c r="Z8" s="108" t="s">
        <v>168</v>
      </c>
      <c r="AA8" s="217" t="s">
        <v>169</v>
      </c>
      <c r="AB8" s="322">
        <v>80</v>
      </c>
      <c r="AC8" s="328"/>
      <c r="AD8" s="152">
        <f>AB8/35</f>
        <v>2.2857142857142856</v>
      </c>
      <c r="AE8" s="327"/>
      <c r="AF8" s="323">
        <f>(AB8*$D$2)/1000</f>
        <v>8.8800000000000008</v>
      </c>
      <c r="AG8" s="105"/>
      <c r="AH8" s="59" t="s">
        <v>170</v>
      </c>
      <c r="AI8" s="287" t="s">
        <v>171</v>
      </c>
      <c r="AJ8" s="222">
        <v>80</v>
      </c>
      <c r="AK8" s="124"/>
      <c r="AL8" s="104">
        <f>AJ8/35</f>
        <v>2.2857142857142856</v>
      </c>
      <c r="AM8" s="325"/>
      <c r="AN8" s="33">
        <f>(AJ8*$D$2)/1000</f>
        <v>8.8800000000000008</v>
      </c>
      <c r="AO8" s="105"/>
    </row>
    <row r="9" spans="1:41" s="14" customFormat="1" ht="14.1" customHeight="1">
      <c r="A9" s="519"/>
      <c r="B9" s="455" t="s">
        <v>143</v>
      </c>
      <c r="C9" s="321" t="s">
        <v>172</v>
      </c>
      <c r="D9" s="78">
        <v>1</v>
      </c>
      <c r="E9" s="63"/>
      <c r="F9" s="144"/>
      <c r="G9" s="322"/>
      <c r="H9" s="145">
        <f t="shared" ref="H9:H11" si="0">(D9*$D$2)/1000</f>
        <v>0.111</v>
      </c>
      <c r="I9" s="103"/>
      <c r="J9" s="80" t="s">
        <v>173</v>
      </c>
      <c r="K9" s="71" t="s">
        <v>103</v>
      </c>
      <c r="L9" s="88">
        <v>20</v>
      </c>
      <c r="M9" s="160"/>
      <c r="N9" s="325"/>
      <c r="O9" s="324">
        <f>L9/100</f>
        <v>0.2</v>
      </c>
      <c r="P9" s="323">
        <f>(L9*$D$2)/1000</f>
        <v>2.2200000000000002</v>
      </c>
      <c r="Q9" s="105"/>
      <c r="R9" s="169" t="s">
        <v>117</v>
      </c>
      <c r="S9" s="181" t="s">
        <v>98</v>
      </c>
      <c r="T9" s="182">
        <v>13</v>
      </c>
      <c r="U9" s="188"/>
      <c r="V9" s="144">
        <f>T9*0.5/35</f>
        <v>0.18571428571428572</v>
      </c>
      <c r="W9" s="322"/>
      <c r="X9" s="323">
        <f>(T9*$D$2)/1000</f>
        <v>1.4430000000000001</v>
      </c>
      <c r="Y9" s="103"/>
      <c r="Z9" s="108" t="s">
        <v>174</v>
      </c>
      <c r="AA9" s="217" t="s">
        <v>175</v>
      </c>
      <c r="AB9" s="104">
        <v>30</v>
      </c>
      <c r="AC9" s="160"/>
      <c r="AD9" s="325"/>
      <c r="AE9" s="322">
        <f>AB9/100</f>
        <v>0.3</v>
      </c>
      <c r="AF9" s="323">
        <f>(AB9*$D$2)/1000</f>
        <v>3.33</v>
      </c>
      <c r="AG9" s="103"/>
      <c r="AH9" s="108" t="s">
        <v>176</v>
      </c>
      <c r="AI9" s="287" t="s">
        <v>172</v>
      </c>
      <c r="AJ9" s="322">
        <v>1</v>
      </c>
      <c r="AK9" s="124"/>
      <c r="AL9" s="144"/>
      <c r="AM9" s="322"/>
      <c r="AN9" s="33">
        <f>(AJ9*$D$2)/1000</f>
        <v>0.111</v>
      </c>
      <c r="AO9" s="103"/>
    </row>
    <row r="10" spans="1:41" s="14" customFormat="1" ht="14.1" customHeight="1">
      <c r="A10" s="519"/>
      <c r="B10" s="80" t="s">
        <v>177</v>
      </c>
      <c r="C10" s="321" t="s">
        <v>178</v>
      </c>
      <c r="D10" s="78">
        <v>20</v>
      </c>
      <c r="E10" s="63"/>
      <c r="F10" s="144"/>
      <c r="G10" s="322">
        <f>D10/100</f>
        <v>0.2</v>
      </c>
      <c r="H10" s="145">
        <f t="shared" si="0"/>
        <v>2.2200000000000002</v>
      </c>
      <c r="I10" s="103"/>
      <c r="J10" s="80" t="s">
        <v>79</v>
      </c>
      <c r="K10" s="71" t="s">
        <v>179</v>
      </c>
      <c r="L10" s="449">
        <v>8</v>
      </c>
      <c r="M10" s="107"/>
      <c r="N10" s="107"/>
      <c r="O10" s="324">
        <f>L10/100</f>
        <v>0.08</v>
      </c>
      <c r="P10" s="323">
        <f>(L10*$D$2)/1000</f>
        <v>0.88800000000000001</v>
      </c>
      <c r="Q10" s="103"/>
      <c r="R10" s="108" t="s">
        <v>162</v>
      </c>
      <c r="S10" s="101" t="s">
        <v>180</v>
      </c>
      <c r="T10" s="104">
        <v>60</v>
      </c>
      <c r="U10" s="188"/>
      <c r="V10" s="324"/>
      <c r="W10" s="325">
        <f>T10/100</f>
        <v>0.6</v>
      </c>
      <c r="X10" s="323">
        <f t="shared" ref="X10:X15" si="1">(T10*$D$2)/1000</f>
        <v>6.66</v>
      </c>
      <c r="Y10" s="103"/>
      <c r="Z10" s="108" t="s">
        <v>181</v>
      </c>
      <c r="AA10" s="217" t="s">
        <v>105</v>
      </c>
      <c r="AB10" s="104">
        <v>20</v>
      </c>
      <c r="AC10" s="107"/>
      <c r="AD10" s="107"/>
      <c r="AE10" s="322">
        <f>AB10/100</f>
        <v>0.2</v>
      </c>
      <c r="AF10" s="323">
        <f>(AB10*$D$2)/1000</f>
        <v>2.2200000000000002</v>
      </c>
      <c r="AG10" s="103"/>
      <c r="AH10" s="108" t="s">
        <v>182</v>
      </c>
      <c r="AI10" s="287" t="s">
        <v>183</v>
      </c>
      <c r="AJ10" s="104">
        <v>1</v>
      </c>
      <c r="AK10" s="124"/>
      <c r="AL10" s="104"/>
      <c r="AM10" s="104"/>
      <c r="AN10" s="33">
        <f>(AJ10*$D$2)/1000</f>
        <v>0.111</v>
      </c>
      <c r="AO10" s="103"/>
    </row>
    <row r="11" spans="1:41" s="14" customFormat="1" ht="14.1" customHeight="1">
      <c r="A11" s="519"/>
      <c r="B11" s="455" t="s">
        <v>184</v>
      </c>
      <c r="C11" s="321" t="s">
        <v>185</v>
      </c>
      <c r="D11" s="78">
        <v>10</v>
      </c>
      <c r="E11" s="144"/>
      <c r="F11" s="63"/>
      <c r="G11" s="322"/>
      <c r="H11" s="145">
        <f t="shared" si="0"/>
        <v>1.1100000000000001</v>
      </c>
      <c r="I11" s="103"/>
      <c r="J11" s="80" t="s">
        <v>78</v>
      </c>
      <c r="K11" s="71"/>
      <c r="L11" s="322"/>
      <c r="M11" s="107"/>
      <c r="N11" s="107"/>
      <c r="O11" s="324"/>
      <c r="P11" s="323"/>
      <c r="Q11" s="103"/>
      <c r="R11" s="108" t="s">
        <v>85</v>
      </c>
      <c r="S11" s="184" t="s">
        <v>186</v>
      </c>
      <c r="T11" s="107">
        <v>2</v>
      </c>
      <c r="U11" s="211"/>
      <c r="V11" s="144"/>
      <c r="W11" s="322"/>
      <c r="X11" s="323">
        <f t="shared" si="1"/>
        <v>0.222</v>
      </c>
      <c r="Y11" s="105"/>
      <c r="Z11" s="108" t="s">
        <v>177</v>
      </c>
      <c r="AA11" s="217"/>
      <c r="AB11" s="101"/>
      <c r="AC11" s="107"/>
      <c r="AD11" s="107"/>
      <c r="AE11" s="324"/>
      <c r="AF11" s="323"/>
      <c r="AG11" s="103"/>
      <c r="AH11" s="108" t="s">
        <v>187</v>
      </c>
      <c r="AI11" s="287" t="s">
        <v>188</v>
      </c>
      <c r="AJ11" s="78">
        <v>20</v>
      </c>
      <c r="AK11" s="152"/>
      <c r="AL11" s="119"/>
      <c r="AM11" s="325">
        <f>AJ11/100</f>
        <v>0.2</v>
      </c>
      <c r="AN11" s="323">
        <f>(AJ11*$D$2)/1000</f>
        <v>2.2200000000000002</v>
      </c>
      <c r="AO11" s="103"/>
    </row>
    <row r="12" spans="1:41" s="14" customFormat="1" ht="14.1" customHeight="1">
      <c r="A12" s="519"/>
      <c r="B12" s="97"/>
      <c r="C12" s="321"/>
      <c r="D12" s="78"/>
      <c r="E12" s="104"/>
      <c r="F12" s="104"/>
      <c r="G12" s="322"/>
      <c r="H12" s="145"/>
      <c r="I12" s="220"/>
      <c r="J12" s="118" t="s">
        <v>108</v>
      </c>
      <c r="K12" s="166"/>
      <c r="L12" s="104"/>
      <c r="M12" s="144"/>
      <c r="N12" s="144"/>
      <c r="O12" s="144"/>
      <c r="P12" s="323"/>
      <c r="Q12" s="103"/>
      <c r="R12" s="108" t="s">
        <v>189</v>
      </c>
      <c r="S12" s="101" t="s">
        <v>190</v>
      </c>
      <c r="T12" s="104">
        <v>1</v>
      </c>
      <c r="U12" s="322"/>
      <c r="V12" s="144"/>
      <c r="W12" s="322"/>
      <c r="X12" s="323">
        <f t="shared" si="1"/>
        <v>0.111</v>
      </c>
      <c r="Y12" s="103"/>
      <c r="Z12" s="225" t="s">
        <v>191</v>
      </c>
      <c r="AA12" s="166"/>
      <c r="AB12" s="104"/>
      <c r="AC12" s="144"/>
      <c r="AD12" s="144"/>
      <c r="AE12" s="144"/>
      <c r="AF12" s="323"/>
      <c r="AG12" s="105"/>
      <c r="AH12" s="201" t="s">
        <v>192</v>
      </c>
      <c r="AI12" s="101"/>
      <c r="AJ12" s="104"/>
      <c r="AK12" s="124"/>
      <c r="AL12" s="104"/>
      <c r="AM12" s="325"/>
      <c r="AN12" s="100"/>
      <c r="AO12" s="105"/>
    </row>
    <row r="13" spans="1:41" s="14" customFormat="1" ht="14.1" customHeight="1">
      <c r="A13" s="519"/>
      <c r="B13" s="97"/>
      <c r="C13" s="101"/>
      <c r="D13" s="120"/>
      <c r="E13" s="60"/>
      <c r="F13" s="104"/>
      <c r="G13" s="322"/>
      <c r="H13" s="115"/>
      <c r="I13" s="103"/>
      <c r="J13" s="108"/>
      <c r="K13" s="101"/>
      <c r="L13" s="104"/>
      <c r="M13" s="193"/>
      <c r="N13" s="123"/>
      <c r="O13" s="322"/>
      <c r="P13" s="115"/>
      <c r="Q13" s="103"/>
      <c r="R13" s="199" t="s">
        <v>108</v>
      </c>
      <c r="S13" s="184" t="s">
        <v>193</v>
      </c>
      <c r="T13" s="107">
        <v>30</v>
      </c>
      <c r="U13" s="211"/>
      <c r="V13" s="144"/>
      <c r="W13" s="325">
        <f>T13/100</f>
        <v>0.3</v>
      </c>
      <c r="X13" s="323">
        <f t="shared" si="1"/>
        <v>3.33</v>
      </c>
      <c r="Y13" s="103"/>
      <c r="Z13" s="189"/>
      <c r="AA13" s="101"/>
      <c r="AB13" s="218"/>
      <c r="AC13" s="107"/>
      <c r="AD13" s="107"/>
      <c r="AE13" s="200"/>
      <c r="AF13" s="323"/>
      <c r="AG13" s="103"/>
      <c r="AH13" s="225"/>
      <c r="AI13" s="116"/>
      <c r="AJ13" s="226"/>
      <c r="AK13" s="324"/>
      <c r="AL13" s="324"/>
      <c r="AM13" s="168"/>
      <c r="AN13" s="323"/>
      <c r="AO13" s="103"/>
    </row>
    <row r="14" spans="1:41" s="14" customFormat="1" ht="14.1" customHeight="1">
      <c r="A14" s="519"/>
      <c r="B14" s="204"/>
      <c r="C14" s="205"/>
      <c r="D14" s="59"/>
      <c r="E14" s="206"/>
      <c r="F14" s="203"/>
      <c r="G14" s="322"/>
      <c r="H14" s="145"/>
      <c r="I14" s="103"/>
      <c r="J14" s="204"/>
      <c r="K14" s="205"/>
      <c r="L14" s="59"/>
      <c r="M14" s="206"/>
      <c r="N14" s="203"/>
      <c r="O14" s="322"/>
      <c r="P14" s="145"/>
      <c r="Q14" s="103"/>
      <c r="R14" s="107"/>
      <c r="S14" s="101" t="s">
        <v>194</v>
      </c>
      <c r="T14" s="214">
        <v>10</v>
      </c>
      <c r="U14" s="164"/>
      <c r="V14" s="144"/>
      <c r="W14" s="325">
        <f>T14/100</f>
        <v>0.1</v>
      </c>
      <c r="X14" s="323">
        <f t="shared" si="1"/>
        <v>1.1100000000000001</v>
      </c>
      <c r="Y14" s="103"/>
      <c r="Z14" s="107"/>
      <c r="AA14" s="165"/>
      <c r="AB14" s="185"/>
      <c r="AC14" s="124"/>
      <c r="AD14" s="144"/>
      <c r="AE14" s="322"/>
      <c r="AF14" s="145"/>
      <c r="AG14" s="103"/>
      <c r="AH14" s="237"/>
      <c r="AI14" s="101"/>
      <c r="AJ14" s="104"/>
      <c r="AK14" s="104"/>
      <c r="AL14" s="293"/>
      <c r="AM14" s="322"/>
      <c r="AN14" s="115"/>
      <c r="AO14" s="103"/>
    </row>
    <row r="15" spans="1:41" s="14" customFormat="1" ht="14.1" customHeight="1">
      <c r="A15" s="519" t="s">
        <v>3</v>
      </c>
      <c r="B15" s="59" t="s">
        <v>65</v>
      </c>
      <c r="C15" s="101" t="s">
        <v>195</v>
      </c>
      <c r="D15" s="322">
        <v>25</v>
      </c>
      <c r="E15" s="144">
        <f>D15/85</f>
        <v>0.29411764705882354</v>
      </c>
      <c r="F15" s="144"/>
      <c r="G15" s="322"/>
      <c r="H15" s="323">
        <f>(D15*2910)/1000</f>
        <v>72.75</v>
      </c>
      <c r="I15" s="298"/>
      <c r="J15" s="83" t="s">
        <v>196</v>
      </c>
      <c r="K15" s="456" t="s">
        <v>197</v>
      </c>
      <c r="L15" s="82">
        <v>70</v>
      </c>
      <c r="M15" s="144"/>
      <c r="N15" s="144">
        <f>L15/40</f>
        <v>1.75</v>
      </c>
      <c r="O15" s="102"/>
      <c r="P15" s="33">
        <f>(L15*$D$2)/1000</f>
        <v>7.77</v>
      </c>
      <c r="Q15" s="291"/>
      <c r="R15" s="61" t="s">
        <v>198</v>
      </c>
      <c r="S15" s="457" t="s">
        <v>95</v>
      </c>
      <c r="T15" s="329">
        <v>70</v>
      </c>
      <c r="U15" s="144"/>
      <c r="V15" s="144"/>
      <c r="W15" s="322"/>
      <c r="X15" s="323">
        <f t="shared" si="1"/>
        <v>7.77</v>
      </c>
      <c r="Y15" s="103"/>
      <c r="Z15" s="59" t="s">
        <v>199</v>
      </c>
      <c r="AA15" s="101" t="s">
        <v>200</v>
      </c>
      <c r="AB15" s="104">
        <v>50</v>
      </c>
      <c r="AC15" s="144"/>
      <c r="AD15" s="107"/>
      <c r="AE15" s="322">
        <f>AB15/100</f>
        <v>0.5</v>
      </c>
      <c r="AF15" s="323">
        <f>(AB15*$D$2)/1000</f>
        <v>5.55</v>
      </c>
      <c r="AG15" s="103"/>
      <c r="AH15" s="283" t="s">
        <v>201</v>
      </c>
      <c r="AI15" s="101" t="s">
        <v>202</v>
      </c>
      <c r="AJ15" s="60">
        <v>70</v>
      </c>
      <c r="AK15" s="144"/>
      <c r="AL15" s="144"/>
      <c r="AM15" s="325">
        <f>AJ15/100</f>
        <v>0.7</v>
      </c>
      <c r="AN15" s="323">
        <f>(AJ15*1460)/1000</f>
        <v>102.2</v>
      </c>
      <c r="AO15" s="105"/>
    </row>
    <row r="16" spans="1:41" s="14" customFormat="1" ht="14.1" customHeight="1">
      <c r="A16" s="519"/>
      <c r="B16" s="108" t="s">
        <v>63</v>
      </c>
      <c r="C16" s="101" t="s">
        <v>203</v>
      </c>
      <c r="D16" s="322">
        <v>30</v>
      </c>
      <c r="E16" s="144"/>
      <c r="F16" s="144">
        <f>D16*0.9/55</f>
        <v>0.49090909090909091</v>
      </c>
      <c r="G16" s="322"/>
      <c r="H16" s="323">
        <f t="shared" ref="H16:H17" si="2">(D16*2910)/1000</f>
        <v>87.3</v>
      </c>
      <c r="I16" s="105"/>
      <c r="J16" s="83" t="s">
        <v>204</v>
      </c>
      <c r="K16" s="72"/>
      <c r="L16" s="82"/>
      <c r="M16" s="144"/>
      <c r="N16" s="144"/>
      <c r="O16" s="102"/>
      <c r="P16" s="33"/>
      <c r="Q16" s="109"/>
      <c r="R16" s="108" t="s">
        <v>205</v>
      </c>
      <c r="S16" s="217"/>
      <c r="T16" s="329"/>
      <c r="U16" s="144"/>
      <c r="V16" s="144"/>
      <c r="W16" s="322"/>
      <c r="X16" s="145"/>
      <c r="Y16" s="103"/>
      <c r="Z16" s="108" t="s">
        <v>206</v>
      </c>
      <c r="AA16" s="101" t="s">
        <v>207</v>
      </c>
      <c r="AB16" s="104">
        <v>15</v>
      </c>
      <c r="AC16" s="144"/>
      <c r="AD16" s="107">
        <f>AB16/35</f>
        <v>0.42857142857142855</v>
      </c>
      <c r="AE16" s="322"/>
      <c r="AF16" s="323">
        <f>(AB16*$D$2)/1000</f>
        <v>1.665</v>
      </c>
      <c r="AG16" s="105"/>
      <c r="AH16" s="207" t="s">
        <v>143</v>
      </c>
      <c r="AI16" s="101" t="s">
        <v>208</v>
      </c>
      <c r="AJ16" s="104">
        <v>5</v>
      </c>
      <c r="AK16" s="144">
        <f>AJ16/15</f>
        <v>0.33333333333333331</v>
      </c>
      <c r="AL16" s="144"/>
      <c r="AM16" s="104"/>
      <c r="AN16" s="323">
        <f>(AJ16*1460)/1000</f>
        <v>7.3</v>
      </c>
      <c r="AO16" s="103"/>
    </row>
    <row r="17" spans="1:41" s="14" customFormat="1" ht="14.1" customHeight="1">
      <c r="A17" s="519"/>
      <c r="B17" s="108" t="s">
        <v>209</v>
      </c>
      <c r="C17" s="101" t="s">
        <v>122</v>
      </c>
      <c r="D17" s="322">
        <v>20</v>
      </c>
      <c r="E17" s="144"/>
      <c r="F17" s="324"/>
      <c r="G17" s="322">
        <f>D17/100</f>
        <v>0.2</v>
      </c>
      <c r="H17" s="323">
        <f t="shared" si="2"/>
        <v>58.2</v>
      </c>
      <c r="I17" s="103"/>
      <c r="J17" s="83" t="s">
        <v>210</v>
      </c>
      <c r="K17" s="72"/>
      <c r="L17" s="82"/>
      <c r="M17" s="144"/>
      <c r="N17" s="324"/>
      <c r="O17" s="144"/>
      <c r="P17" s="33"/>
      <c r="Q17" s="109"/>
      <c r="R17" s="108" t="s">
        <v>104</v>
      </c>
      <c r="S17" s="325"/>
      <c r="T17" s="458"/>
      <c r="U17" s="144"/>
      <c r="V17" s="144"/>
      <c r="W17" s="322"/>
      <c r="X17" s="145"/>
      <c r="Y17" s="103"/>
      <c r="Z17" s="108" t="s">
        <v>177</v>
      </c>
      <c r="AA17" s="101" t="s">
        <v>211</v>
      </c>
      <c r="AB17" s="104">
        <v>2</v>
      </c>
      <c r="AC17" s="144"/>
      <c r="AD17" s="107"/>
      <c r="AE17" s="322"/>
      <c r="AF17" s="323">
        <f>(AB17*$D$2)/1000</f>
        <v>0.222</v>
      </c>
      <c r="AG17" s="103"/>
      <c r="AH17" s="207" t="s">
        <v>212</v>
      </c>
      <c r="AI17" s="101" t="s">
        <v>122</v>
      </c>
      <c r="AJ17" s="107">
        <v>3</v>
      </c>
      <c r="AK17" s="144"/>
      <c r="AL17" s="144"/>
      <c r="AM17" s="325">
        <f>AJ17/100</f>
        <v>0.03</v>
      </c>
      <c r="AN17" s="323">
        <f>(AJ17*1460)/1000</f>
        <v>4.38</v>
      </c>
      <c r="AO17" s="103"/>
    </row>
    <row r="18" spans="1:41" s="14" customFormat="1" ht="14.1" customHeight="1">
      <c r="A18" s="519"/>
      <c r="B18" s="107" t="s">
        <v>70</v>
      </c>
      <c r="C18" s="101"/>
      <c r="D18" s="322"/>
      <c r="E18" s="144"/>
      <c r="F18" s="107"/>
      <c r="G18" s="322"/>
      <c r="H18" s="100"/>
      <c r="I18" s="103"/>
      <c r="J18" s="83" t="s">
        <v>213</v>
      </c>
      <c r="K18" s="72"/>
      <c r="L18" s="82"/>
      <c r="M18" s="144"/>
      <c r="N18" s="324"/>
      <c r="O18" s="102"/>
      <c r="P18" s="33"/>
      <c r="Q18" s="103"/>
      <c r="R18" s="108" t="s">
        <v>214</v>
      </c>
      <c r="S18" s="101"/>
      <c r="T18" s="104"/>
      <c r="U18" s="144"/>
      <c r="V18" s="144"/>
      <c r="W18" s="322"/>
      <c r="X18" s="145"/>
      <c r="Y18" s="210"/>
      <c r="Z18" s="108" t="s">
        <v>201</v>
      </c>
      <c r="AA18" s="101" t="s">
        <v>215</v>
      </c>
      <c r="AB18" s="104">
        <v>1</v>
      </c>
      <c r="AC18" s="144"/>
      <c r="AD18" s="107"/>
      <c r="AE18" s="322"/>
      <c r="AF18" s="323">
        <f>(AB18*$D$2)/1000</f>
        <v>0.111</v>
      </c>
      <c r="AG18" s="103"/>
      <c r="AH18" s="207" t="s">
        <v>216</v>
      </c>
      <c r="AI18" s="101" t="s">
        <v>217</v>
      </c>
      <c r="AJ18" s="107">
        <v>8</v>
      </c>
      <c r="AK18" s="144"/>
      <c r="AL18" s="144">
        <f>AJ18/35</f>
        <v>0.22857142857142856</v>
      </c>
      <c r="AM18" s="325"/>
      <c r="AN18" s="323">
        <f>(AJ18*1460)/1000</f>
        <v>11.68</v>
      </c>
      <c r="AO18" s="103"/>
    </row>
    <row r="19" spans="1:41" s="14" customFormat="1" ht="14.1" customHeight="1">
      <c r="A19" s="519"/>
      <c r="B19" s="118"/>
      <c r="C19" s="101"/>
      <c r="D19" s="104"/>
      <c r="E19" s="63"/>
      <c r="F19" s="104"/>
      <c r="G19" s="104"/>
      <c r="H19" s="323"/>
      <c r="I19" s="103"/>
      <c r="J19" s="225" t="s">
        <v>108</v>
      </c>
      <c r="K19" s="292"/>
      <c r="L19" s="104"/>
      <c r="M19" s="322"/>
      <c r="N19" s="104"/>
      <c r="O19" s="144"/>
      <c r="P19" s="145"/>
      <c r="Q19" s="109"/>
      <c r="R19" s="108"/>
      <c r="S19" s="116"/>
      <c r="T19" s="104"/>
      <c r="U19" s="144"/>
      <c r="V19" s="144"/>
      <c r="W19" s="322"/>
      <c r="X19" s="145"/>
      <c r="Y19" s="103"/>
      <c r="Z19" s="118" t="s">
        <v>192</v>
      </c>
      <c r="AA19" s="221"/>
      <c r="AB19" s="216"/>
      <c r="AC19" s="322"/>
      <c r="AD19" s="104"/>
      <c r="AE19" s="144"/>
      <c r="AF19" s="145"/>
      <c r="AG19" s="103"/>
      <c r="AH19" s="199" t="s">
        <v>108</v>
      </c>
      <c r="AI19" s="101"/>
      <c r="AJ19" s="104"/>
      <c r="AK19" s="144"/>
      <c r="AL19" s="144"/>
      <c r="AM19" s="102"/>
      <c r="AN19" s="145"/>
      <c r="AO19" s="109"/>
    </row>
    <row r="20" spans="1:41" s="14" customFormat="1" ht="14.1" customHeight="1">
      <c r="A20" s="519"/>
      <c r="B20" s="237"/>
      <c r="C20" s="161"/>
      <c r="D20" s="104"/>
      <c r="E20" s="63"/>
      <c r="F20" s="63"/>
      <c r="G20" s="63"/>
      <c r="H20" s="115"/>
      <c r="I20" s="103"/>
      <c r="J20" s="107"/>
      <c r="K20" s="184"/>
      <c r="L20" s="185"/>
      <c r="M20" s="63"/>
      <c r="N20" s="63"/>
      <c r="O20" s="322"/>
      <c r="P20" s="323"/>
      <c r="Q20" s="105"/>
      <c r="R20" s="237"/>
      <c r="S20" s="101"/>
      <c r="T20" s="104"/>
      <c r="U20" s="104"/>
      <c r="V20" s="104"/>
      <c r="W20" s="322"/>
      <c r="X20" s="115"/>
      <c r="Y20" s="103"/>
      <c r="Z20" s="237"/>
      <c r="AA20" s="161"/>
      <c r="AB20" s="104"/>
      <c r="AC20" s="162"/>
      <c r="AD20" s="144"/>
      <c r="AE20" s="322"/>
      <c r="AF20" s="145"/>
      <c r="AG20" s="103"/>
      <c r="AH20" s="237"/>
      <c r="AI20" s="161"/>
      <c r="AJ20" s="104"/>
      <c r="AK20" s="63"/>
      <c r="AL20" s="63"/>
      <c r="AM20" s="63"/>
      <c r="AN20" s="115"/>
      <c r="AO20" s="103"/>
    </row>
    <row r="21" spans="1:41" s="14" customFormat="1" ht="14.1" customHeight="1">
      <c r="A21" s="504" t="s">
        <v>4</v>
      </c>
      <c r="B21" s="207" t="s">
        <v>218</v>
      </c>
      <c r="C21" s="184" t="s">
        <v>219</v>
      </c>
      <c r="D21" s="232">
        <v>75</v>
      </c>
      <c r="E21" s="107"/>
      <c r="F21" s="233"/>
      <c r="G21" s="324">
        <f>D21/100</f>
        <v>0.75</v>
      </c>
      <c r="H21" s="234">
        <f>(D21*$D$2)/1000</f>
        <v>8.3249999999999993</v>
      </c>
      <c r="I21" s="235"/>
      <c r="J21" s="207" t="s">
        <v>218</v>
      </c>
      <c r="K21" s="184" t="s">
        <v>219</v>
      </c>
      <c r="L21" s="232">
        <v>75</v>
      </c>
      <c r="M21" s="107"/>
      <c r="N21" s="233"/>
      <c r="O21" s="324">
        <f>L21/100</f>
        <v>0.75</v>
      </c>
      <c r="P21" s="234">
        <f>(L21*$D$2)/1000</f>
        <v>8.3249999999999993</v>
      </c>
      <c r="Q21" s="235"/>
      <c r="R21" s="194"/>
      <c r="S21" s="184"/>
      <c r="T21" s="185"/>
      <c r="U21" s="63"/>
      <c r="V21" s="63"/>
      <c r="W21" s="322"/>
      <c r="X21" s="323"/>
      <c r="Y21" s="105"/>
      <c r="Z21" s="194" t="s">
        <v>131</v>
      </c>
      <c r="AA21" s="184" t="s">
        <v>132</v>
      </c>
      <c r="AB21" s="185">
        <v>75</v>
      </c>
      <c r="AC21" s="63"/>
      <c r="AD21" s="63"/>
      <c r="AE21" s="322">
        <f>AB21/100</f>
        <v>0.75</v>
      </c>
      <c r="AF21" s="323">
        <f>(AB21*$D$2)/1000</f>
        <v>8.3249999999999993</v>
      </c>
      <c r="AG21" s="105"/>
      <c r="AH21" s="194" t="s">
        <v>131</v>
      </c>
      <c r="AI21" s="184" t="s">
        <v>132</v>
      </c>
      <c r="AJ21" s="185">
        <v>75</v>
      </c>
      <c r="AK21" s="63"/>
      <c r="AL21" s="63"/>
      <c r="AM21" s="322">
        <f>AJ21/100</f>
        <v>0.75</v>
      </c>
      <c r="AN21" s="323">
        <f>(AJ21*$D$2)/1000</f>
        <v>8.3249999999999993</v>
      </c>
      <c r="AO21" s="105"/>
    </row>
    <row r="22" spans="1:41" s="14" customFormat="1" ht="14.1" customHeight="1">
      <c r="A22" s="504"/>
      <c r="B22" s="207" t="s">
        <v>220</v>
      </c>
      <c r="C22" s="495" t="s">
        <v>134</v>
      </c>
      <c r="D22" s="104"/>
      <c r="E22" s="104"/>
      <c r="F22" s="104"/>
      <c r="G22" s="322"/>
      <c r="H22" s="115"/>
      <c r="I22" s="103"/>
      <c r="J22" s="207" t="s">
        <v>220</v>
      </c>
      <c r="K22" s="495" t="s">
        <v>134</v>
      </c>
      <c r="L22" s="104"/>
      <c r="M22" s="104"/>
      <c r="N22" s="104"/>
      <c r="O22" s="322"/>
      <c r="P22" s="115"/>
      <c r="Q22" s="103"/>
      <c r="R22" s="194"/>
      <c r="S22" s="495"/>
      <c r="T22" s="104"/>
      <c r="U22" s="104"/>
      <c r="V22" s="104"/>
      <c r="W22" s="322"/>
      <c r="X22" s="115"/>
      <c r="Y22" s="103"/>
      <c r="Z22" s="194" t="s">
        <v>133</v>
      </c>
      <c r="AA22" s="495" t="s">
        <v>134</v>
      </c>
      <c r="AB22" s="104"/>
      <c r="AC22" s="104"/>
      <c r="AD22" s="104"/>
      <c r="AE22" s="322"/>
      <c r="AF22" s="115"/>
      <c r="AG22" s="103"/>
      <c r="AH22" s="194" t="s">
        <v>133</v>
      </c>
      <c r="AI22" s="495" t="s">
        <v>134</v>
      </c>
      <c r="AJ22" s="104"/>
      <c r="AK22" s="104"/>
      <c r="AL22" s="104"/>
      <c r="AM22" s="322"/>
      <c r="AN22" s="115"/>
      <c r="AO22" s="103"/>
    </row>
    <row r="23" spans="1:41" s="14" customFormat="1" ht="14.1" customHeight="1">
      <c r="A23" s="504"/>
      <c r="B23" s="207" t="s">
        <v>221</v>
      </c>
      <c r="C23" s="496"/>
      <c r="D23" s="185"/>
      <c r="E23" s="104"/>
      <c r="F23" s="63"/>
      <c r="G23" s="322"/>
      <c r="H23" s="115"/>
      <c r="I23" s="103"/>
      <c r="J23" s="207" t="s">
        <v>221</v>
      </c>
      <c r="K23" s="496"/>
      <c r="L23" s="185"/>
      <c r="M23" s="104"/>
      <c r="N23" s="63"/>
      <c r="O23" s="322"/>
      <c r="P23" s="115"/>
      <c r="Q23" s="103"/>
      <c r="R23" s="194"/>
      <c r="S23" s="496"/>
      <c r="T23" s="104"/>
      <c r="U23" s="104"/>
      <c r="V23" s="63"/>
      <c r="W23" s="322"/>
      <c r="X23" s="115"/>
      <c r="Y23" s="103"/>
      <c r="Z23" s="194" t="s">
        <v>221</v>
      </c>
      <c r="AA23" s="496"/>
      <c r="AB23" s="104"/>
      <c r="AC23" s="104"/>
      <c r="AD23" s="63"/>
      <c r="AE23" s="322"/>
      <c r="AF23" s="115"/>
      <c r="AG23" s="103"/>
      <c r="AH23" s="194" t="s">
        <v>221</v>
      </c>
      <c r="AI23" s="496"/>
      <c r="AJ23" s="104"/>
      <c r="AK23" s="104"/>
      <c r="AL23" s="63"/>
      <c r="AM23" s="322"/>
      <c r="AN23" s="115"/>
      <c r="AO23" s="103"/>
    </row>
    <row r="24" spans="1:41" s="14" customFormat="1" ht="14.1" customHeight="1">
      <c r="A24" s="504"/>
      <c r="B24" s="107" t="s">
        <v>222</v>
      </c>
      <c r="C24" s="496"/>
      <c r="D24" s="104"/>
      <c r="E24" s="104"/>
      <c r="F24" s="104"/>
      <c r="G24" s="322"/>
      <c r="H24" s="115"/>
      <c r="I24" s="103"/>
      <c r="J24" s="107" t="s">
        <v>222</v>
      </c>
      <c r="K24" s="496"/>
      <c r="L24" s="104"/>
      <c r="M24" s="104"/>
      <c r="N24" s="104"/>
      <c r="O24" s="322"/>
      <c r="P24" s="115"/>
      <c r="Q24" s="103"/>
      <c r="R24" s="195"/>
      <c r="S24" s="496"/>
      <c r="T24" s="104"/>
      <c r="U24" s="104"/>
      <c r="V24" s="104"/>
      <c r="W24" s="322"/>
      <c r="X24" s="115"/>
      <c r="Y24" s="103"/>
      <c r="Z24" s="195" t="s">
        <v>222</v>
      </c>
      <c r="AA24" s="496"/>
      <c r="AB24" s="104"/>
      <c r="AC24" s="104"/>
      <c r="AD24" s="104"/>
      <c r="AE24" s="322"/>
      <c r="AF24" s="115"/>
      <c r="AG24" s="103"/>
      <c r="AH24" s="195" t="s">
        <v>222</v>
      </c>
      <c r="AI24" s="496"/>
      <c r="AJ24" s="104"/>
      <c r="AK24" s="104"/>
      <c r="AL24" s="104"/>
      <c r="AM24" s="322"/>
      <c r="AN24" s="115"/>
      <c r="AO24" s="103"/>
    </row>
    <row r="25" spans="1:41" s="14" customFormat="1" ht="14.1" customHeight="1">
      <c r="A25" s="520" t="s">
        <v>5</v>
      </c>
      <c r="B25" s="79" t="s">
        <v>113</v>
      </c>
      <c r="C25" s="459" t="s">
        <v>223</v>
      </c>
      <c r="D25" s="78">
        <v>20</v>
      </c>
      <c r="E25" s="81"/>
      <c r="F25" s="81"/>
      <c r="G25" s="324">
        <f>D25/100</f>
        <v>0.2</v>
      </c>
      <c r="H25" s="234">
        <f>(D25*$D$2)/1000</f>
        <v>2.2200000000000002</v>
      </c>
      <c r="I25" s="103"/>
      <c r="J25" s="223" t="s">
        <v>224</v>
      </c>
      <c r="K25" s="257" t="s">
        <v>225</v>
      </c>
      <c r="L25" s="81">
        <v>30</v>
      </c>
      <c r="M25" s="258"/>
      <c r="N25" s="322"/>
      <c r="O25" s="322">
        <f>L25/100</f>
        <v>0.3</v>
      </c>
      <c r="P25" s="145">
        <f>(L25*$D$2)/1000</f>
        <v>3.33</v>
      </c>
      <c r="Q25" s="103"/>
      <c r="R25" s="223"/>
      <c r="S25" s="257"/>
      <c r="T25" s="81"/>
      <c r="U25" s="258"/>
      <c r="V25" s="322"/>
      <c r="W25" s="322"/>
      <c r="X25" s="145"/>
      <c r="Y25" s="103"/>
      <c r="Z25" s="99" t="s">
        <v>65</v>
      </c>
      <c r="AA25" s="73" t="s">
        <v>226</v>
      </c>
      <c r="AB25" s="104">
        <v>10</v>
      </c>
      <c r="AC25" s="81">
        <f>AB25/85</f>
        <v>0.11764705882352941</v>
      </c>
      <c r="AD25" s="81"/>
      <c r="AE25" s="81"/>
      <c r="AF25" s="323">
        <f t="shared" ref="AF25:AF30" si="3">(AB25*1460)/1000</f>
        <v>14.6</v>
      </c>
      <c r="AG25" s="75"/>
      <c r="AH25" s="98" t="s">
        <v>227</v>
      </c>
      <c r="AI25" s="72" t="s">
        <v>228</v>
      </c>
      <c r="AJ25" s="185">
        <v>2.5</v>
      </c>
      <c r="AK25" s="63"/>
      <c r="AL25" s="63"/>
      <c r="AM25" s="322">
        <f>AJ25/100</f>
        <v>2.5000000000000001E-2</v>
      </c>
      <c r="AN25" s="323">
        <f>(AJ25*$D$2)/1000</f>
        <v>0.27750000000000002</v>
      </c>
      <c r="AO25" s="75"/>
    </row>
    <row r="26" spans="1:41" s="14" customFormat="1" ht="14.1" customHeight="1">
      <c r="A26" s="521"/>
      <c r="B26" s="80" t="s">
        <v>117</v>
      </c>
      <c r="C26" s="101" t="s">
        <v>229</v>
      </c>
      <c r="D26" s="78">
        <v>10</v>
      </c>
      <c r="E26" s="106"/>
      <c r="F26" s="104">
        <f>D26*0.7/40</f>
        <v>0.17499999999999999</v>
      </c>
      <c r="G26" s="106"/>
      <c r="H26" s="234">
        <f>(D26*$D$2)/1000</f>
        <v>1.1100000000000001</v>
      </c>
      <c r="I26" s="105"/>
      <c r="J26" s="224" t="s">
        <v>143</v>
      </c>
      <c r="K26" s="73" t="s">
        <v>230</v>
      </c>
      <c r="L26" s="81">
        <v>12</v>
      </c>
      <c r="M26" s="325"/>
      <c r="N26" s="219">
        <f>L26*0.5/35</f>
        <v>0.17142857142857143</v>
      </c>
      <c r="O26" s="322"/>
      <c r="P26" s="145">
        <f>(L26*$D$2)/1000</f>
        <v>1.3320000000000001</v>
      </c>
      <c r="Q26" s="105"/>
      <c r="R26" s="224"/>
      <c r="S26" s="73"/>
      <c r="T26" s="81"/>
      <c r="U26" s="325"/>
      <c r="V26" s="219"/>
      <c r="W26" s="322"/>
      <c r="X26" s="145"/>
      <c r="Y26" s="109"/>
      <c r="Z26" s="83" t="s">
        <v>63</v>
      </c>
      <c r="AA26" s="267" t="s">
        <v>231</v>
      </c>
      <c r="AB26" s="104">
        <v>5</v>
      </c>
      <c r="AC26" s="81">
        <f>AB26/90</f>
        <v>5.5555555555555552E-2</v>
      </c>
      <c r="AD26" s="104"/>
      <c r="AE26" s="106"/>
      <c r="AF26" s="323">
        <f t="shared" si="3"/>
        <v>7.3</v>
      </c>
      <c r="AG26" s="75"/>
      <c r="AH26" s="96" t="s">
        <v>206</v>
      </c>
      <c r="AI26" s="72" t="s">
        <v>203</v>
      </c>
      <c r="AJ26" s="78">
        <v>10</v>
      </c>
      <c r="AK26" s="106"/>
      <c r="AL26" s="104">
        <f>AJ26/55</f>
        <v>0.18181818181818182</v>
      </c>
      <c r="AM26" s="106"/>
      <c r="AN26" s="323">
        <f>(AJ26*$D$2)/1000</f>
        <v>1.1100000000000001</v>
      </c>
      <c r="AO26" s="75"/>
    </row>
    <row r="27" spans="1:41" s="14" customFormat="1" ht="14.1" customHeight="1">
      <c r="A27" s="521"/>
      <c r="B27" s="80" t="s">
        <v>232</v>
      </c>
      <c r="C27" s="101" t="s">
        <v>233</v>
      </c>
      <c r="D27" s="78">
        <v>10</v>
      </c>
      <c r="E27" s="81"/>
      <c r="F27" s="81">
        <f>D27/55</f>
        <v>0.18181818181818182</v>
      </c>
      <c r="G27" s="81"/>
      <c r="H27" s="234">
        <f>(D27*$D$2)/1000</f>
        <v>1.1100000000000001</v>
      </c>
      <c r="I27" s="75"/>
      <c r="J27" s="224" t="s">
        <v>234</v>
      </c>
      <c r="K27" s="257"/>
      <c r="L27" s="81"/>
      <c r="M27" s="258"/>
      <c r="N27" s="322"/>
      <c r="O27" s="322"/>
      <c r="P27" s="145"/>
      <c r="Q27" s="75"/>
      <c r="R27" s="224"/>
      <c r="S27" s="257"/>
      <c r="T27" s="81"/>
      <c r="U27" s="258"/>
      <c r="V27" s="322"/>
      <c r="W27" s="322"/>
      <c r="X27" s="145"/>
      <c r="Y27" s="103"/>
      <c r="Z27" s="83" t="s">
        <v>66</v>
      </c>
      <c r="AA27" s="73" t="s">
        <v>122</v>
      </c>
      <c r="AB27" s="104">
        <v>5</v>
      </c>
      <c r="AC27" s="81"/>
      <c r="AD27" s="81"/>
      <c r="AE27" s="322">
        <f>AB27/100</f>
        <v>0.05</v>
      </c>
      <c r="AF27" s="323">
        <f t="shared" si="3"/>
        <v>7.3</v>
      </c>
      <c r="AG27" s="75"/>
      <c r="AH27" s="96" t="s">
        <v>235</v>
      </c>
      <c r="AI27" s="72"/>
      <c r="AJ27" s="82"/>
      <c r="AK27" s="174"/>
      <c r="AL27" s="78"/>
      <c r="AM27" s="322"/>
      <c r="AN27" s="33"/>
      <c r="AO27" s="75"/>
    </row>
    <row r="28" spans="1:41" s="14" customFormat="1" ht="14.1" customHeight="1">
      <c r="A28" s="521"/>
      <c r="B28" s="80" t="s">
        <v>236</v>
      </c>
      <c r="C28" s="19"/>
      <c r="D28" s="78"/>
      <c r="E28" s="82"/>
      <c r="F28" s="82"/>
      <c r="G28" s="81"/>
      <c r="H28" s="234"/>
      <c r="I28" s="125"/>
      <c r="J28" s="259" t="s">
        <v>205</v>
      </c>
      <c r="K28" s="73"/>
      <c r="L28" s="322"/>
      <c r="M28" s="63"/>
      <c r="N28" s="325"/>
      <c r="O28" s="325"/>
      <c r="P28" s="145"/>
      <c r="Q28" s="125"/>
      <c r="R28" s="259"/>
      <c r="S28" s="73"/>
      <c r="T28" s="322"/>
      <c r="U28" s="63"/>
      <c r="V28" s="325"/>
      <c r="W28" s="325"/>
      <c r="X28" s="145"/>
      <c r="Y28" s="103"/>
      <c r="Z28" s="83" t="s">
        <v>61</v>
      </c>
      <c r="AA28" s="73" t="s">
        <v>237</v>
      </c>
      <c r="AB28" s="104">
        <v>1</v>
      </c>
      <c r="AC28" s="81"/>
      <c r="AD28" s="81"/>
      <c r="AE28" s="81"/>
      <c r="AF28" s="323">
        <f t="shared" si="3"/>
        <v>1.46</v>
      </c>
      <c r="AG28" s="75"/>
      <c r="AH28" s="83" t="s">
        <v>238</v>
      </c>
      <c r="AI28" s="72"/>
      <c r="AJ28" s="82"/>
      <c r="AK28" s="174"/>
      <c r="AL28" s="78"/>
      <c r="AM28" s="82"/>
      <c r="AN28" s="94"/>
      <c r="AO28" s="75"/>
    </row>
    <row r="29" spans="1:41" s="14" customFormat="1" ht="14.1" customHeight="1">
      <c r="A29" s="521"/>
      <c r="B29" s="80" t="s">
        <v>61</v>
      </c>
      <c r="C29" s="71"/>
      <c r="D29" s="78"/>
      <c r="E29" s="82"/>
      <c r="F29" s="82"/>
      <c r="G29" s="82"/>
      <c r="H29" s="138"/>
      <c r="I29" s="75"/>
      <c r="J29" s="259" t="s">
        <v>61</v>
      </c>
      <c r="K29" s="73"/>
      <c r="L29" s="322"/>
      <c r="M29" s="279"/>
      <c r="N29" s="279"/>
      <c r="O29" s="81"/>
      <c r="P29" s="94"/>
      <c r="Q29" s="75"/>
      <c r="R29" s="259"/>
      <c r="S29" s="73"/>
      <c r="T29" s="322"/>
      <c r="U29" s="279"/>
      <c r="V29" s="279"/>
      <c r="W29" s="81"/>
      <c r="X29" s="94"/>
      <c r="Y29" s="149"/>
      <c r="Z29" s="268"/>
      <c r="AA29" s="73" t="s">
        <v>239</v>
      </c>
      <c r="AB29" s="104">
        <v>10</v>
      </c>
      <c r="AC29" s="82"/>
      <c r="AD29" s="82">
        <f>AB29*0.9/55</f>
        <v>0.16363636363636364</v>
      </c>
      <c r="AE29" s="81"/>
      <c r="AF29" s="323">
        <f t="shared" si="3"/>
        <v>14.6</v>
      </c>
      <c r="AG29" s="125"/>
      <c r="AH29" s="83" t="s">
        <v>61</v>
      </c>
      <c r="AI29" s="72"/>
      <c r="AJ29" s="82"/>
      <c r="AK29" s="175"/>
      <c r="AL29" s="82"/>
      <c r="AM29" s="84"/>
      <c r="AN29" s="176"/>
      <c r="AO29" s="125"/>
    </row>
    <row r="30" spans="1:41" s="76" customFormat="1" ht="14.1" customHeight="1">
      <c r="A30" s="521"/>
      <c r="B30" s="259"/>
      <c r="C30" s="73"/>
      <c r="D30" s="322"/>
      <c r="E30" s="279"/>
      <c r="F30" s="279"/>
      <c r="G30" s="81"/>
      <c r="H30" s="94"/>
      <c r="I30" s="149"/>
      <c r="J30" s="268"/>
      <c r="K30" s="73"/>
      <c r="L30" s="104"/>
      <c r="M30" s="82"/>
      <c r="N30" s="82"/>
      <c r="O30" s="322"/>
      <c r="P30" s="323"/>
      <c r="Q30" s="75"/>
      <c r="R30" s="86"/>
      <c r="S30" s="87"/>
      <c r="T30" s="264"/>
      <c r="U30" s="70"/>
      <c r="V30" s="74"/>
      <c r="W30" s="460"/>
      <c r="X30" s="461"/>
      <c r="Y30" s="75"/>
      <c r="Z30" s="268"/>
      <c r="AA30" s="73" t="s">
        <v>240</v>
      </c>
      <c r="AB30" s="104">
        <v>4</v>
      </c>
      <c r="AC30" s="82"/>
      <c r="AD30" s="82"/>
      <c r="AE30" s="322">
        <f>AB30/100</f>
        <v>0.04</v>
      </c>
      <c r="AF30" s="323">
        <f t="shared" si="3"/>
        <v>5.84</v>
      </c>
      <c r="AG30" s="75"/>
      <c r="AH30" s="268"/>
      <c r="AI30" s="73"/>
      <c r="AJ30" s="104"/>
      <c r="AK30" s="82"/>
      <c r="AL30" s="82"/>
      <c r="AM30" s="322"/>
      <c r="AN30" s="323"/>
      <c r="AO30" s="75"/>
    </row>
    <row r="31" spans="1:41" s="14" customFormat="1" ht="14.1" customHeight="1">
      <c r="A31" s="522"/>
      <c r="B31" s="80"/>
      <c r="C31" s="19"/>
      <c r="D31" s="78"/>
      <c r="E31" s="82"/>
      <c r="F31" s="82"/>
      <c r="G31" s="81"/>
      <c r="H31" s="234"/>
      <c r="I31" s="125"/>
      <c r="J31" s="259"/>
      <c r="K31" s="73"/>
      <c r="L31" s="322"/>
      <c r="M31" s="63"/>
      <c r="N31" s="325"/>
      <c r="O31" s="325"/>
      <c r="P31" s="145"/>
      <c r="Q31" s="125"/>
      <c r="R31" s="259"/>
      <c r="S31" s="73"/>
      <c r="T31" s="322"/>
      <c r="U31" s="63"/>
      <c r="V31" s="325"/>
      <c r="W31" s="325"/>
      <c r="X31" s="145"/>
      <c r="Y31" s="103"/>
      <c r="Z31" s="83"/>
      <c r="AA31" s="73"/>
      <c r="AB31" s="104"/>
      <c r="AC31" s="81"/>
      <c r="AD31" s="81"/>
      <c r="AE31" s="81"/>
      <c r="AF31" s="323"/>
      <c r="AG31" s="75"/>
      <c r="AH31" s="83"/>
      <c r="AI31" s="72"/>
      <c r="AJ31" s="82"/>
      <c r="AK31" s="174"/>
      <c r="AL31" s="78"/>
      <c r="AM31" s="82"/>
      <c r="AN31" s="94"/>
      <c r="AO31" s="75"/>
    </row>
    <row r="32" spans="1:41" s="14" customFormat="1" ht="14.1" customHeight="1">
      <c r="A32" s="242"/>
      <c r="B32" s="80"/>
      <c r="C32" s="71"/>
      <c r="D32" s="78"/>
      <c r="E32" s="82"/>
      <c r="F32" s="82"/>
      <c r="G32" s="82"/>
      <c r="H32" s="138"/>
      <c r="I32" s="75"/>
      <c r="J32" s="259"/>
      <c r="K32" s="73"/>
      <c r="L32" s="322"/>
      <c r="M32" s="279"/>
      <c r="N32" s="279"/>
      <c r="O32" s="81"/>
      <c r="P32" s="94"/>
      <c r="Q32" s="75"/>
      <c r="R32" s="259"/>
      <c r="S32" s="73"/>
      <c r="T32" s="322"/>
      <c r="U32" s="279"/>
      <c r="V32" s="279"/>
      <c r="W32" s="81"/>
      <c r="X32" s="94"/>
      <c r="Y32" s="149"/>
      <c r="Z32" s="268"/>
      <c r="AA32" s="73"/>
      <c r="AB32" s="104"/>
      <c r="AC32" s="82"/>
      <c r="AD32" s="82"/>
      <c r="AE32" s="81"/>
      <c r="AF32" s="323"/>
      <c r="AG32" s="125"/>
      <c r="AH32" s="83"/>
      <c r="AI32" s="72"/>
      <c r="AJ32" s="82"/>
      <c r="AK32" s="175"/>
      <c r="AL32" s="82"/>
      <c r="AM32" s="84"/>
      <c r="AN32" s="176"/>
      <c r="AO32" s="125"/>
    </row>
    <row r="33" spans="1:41" s="15" customFormat="1" ht="14.1" customHeight="1">
      <c r="A33" s="507"/>
      <c r="B33" s="259"/>
      <c r="C33" s="73"/>
      <c r="D33" s="322"/>
      <c r="E33" s="279"/>
      <c r="F33" s="279"/>
      <c r="G33" s="81"/>
      <c r="H33" s="94"/>
      <c r="I33" s="149"/>
      <c r="J33" s="268"/>
      <c r="K33" s="73"/>
      <c r="L33" s="104"/>
      <c r="M33" s="82"/>
      <c r="N33" s="82"/>
      <c r="O33" s="322"/>
      <c r="P33" s="323"/>
      <c r="Q33" s="75"/>
      <c r="R33" s="86"/>
      <c r="S33" s="87"/>
      <c r="T33" s="264"/>
      <c r="U33" s="70"/>
      <c r="V33" s="74"/>
      <c r="W33" s="460"/>
      <c r="X33" s="461"/>
      <c r="Y33" s="75"/>
      <c r="Z33" s="268"/>
      <c r="AA33" s="73"/>
      <c r="AB33" s="104"/>
      <c r="AC33" s="82"/>
      <c r="AD33" s="82"/>
      <c r="AE33" s="322"/>
      <c r="AF33" s="323"/>
      <c r="AG33" s="75"/>
      <c r="AH33" s="268"/>
      <c r="AI33" s="73"/>
      <c r="AJ33" s="104"/>
      <c r="AK33" s="82"/>
      <c r="AL33" s="82"/>
      <c r="AM33" s="322"/>
      <c r="AN33" s="323"/>
      <c r="AO33" s="75"/>
    </row>
    <row r="34" spans="1:41" s="16" customFormat="1" ht="14.1" customHeight="1">
      <c r="A34" s="508"/>
      <c r="B34" s="118" t="s">
        <v>108</v>
      </c>
      <c r="C34" s="65"/>
      <c r="D34" s="66"/>
      <c r="E34" s="82"/>
      <c r="F34" s="82"/>
      <c r="G34" s="82"/>
      <c r="H34" s="323"/>
      <c r="I34" s="93"/>
      <c r="J34" s="118" t="s">
        <v>108</v>
      </c>
      <c r="K34" s="65"/>
      <c r="L34" s="66"/>
      <c r="M34" s="82"/>
      <c r="N34" s="82"/>
      <c r="O34" s="82"/>
      <c r="P34" s="323"/>
      <c r="Q34" s="93"/>
      <c r="R34" s="118" t="s">
        <v>108</v>
      </c>
      <c r="S34" s="462"/>
      <c r="T34" s="66"/>
      <c r="U34" s="26"/>
      <c r="V34" s="26"/>
      <c r="W34" s="26"/>
      <c r="X34" s="32"/>
      <c r="Y34" s="126"/>
      <c r="Z34" s="118" t="s">
        <v>108</v>
      </c>
      <c r="AA34" s="484" t="s">
        <v>367</v>
      </c>
      <c r="AB34" s="485">
        <v>1</v>
      </c>
      <c r="AC34" s="67"/>
      <c r="AD34" s="67"/>
      <c r="AE34" s="67"/>
      <c r="AF34" s="68"/>
      <c r="AG34" s="126"/>
      <c r="AH34" s="118" t="s">
        <v>108</v>
      </c>
      <c r="AI34" s="65" t="s">
        <v>158</v>
      </c>
      <c r="AJ34" s="66">
        <v>1</v>
      </c>
      <c r="AK34" s="67"/>
      <c r="AL34" s="67"/>
      <c r="AM34" s="67"/>
      <c r="AN34" s="170"/>
      <c r="AO34" s="171"/>
    </row>
    <row r="35" spans="1:41" s="16" customFormat="1" ht="14.1" customHeight="1">
      <c r="A35" s="508"/>
      <c r="B35" s="89"/>
      <c r="C35" s="228" t="s">
        <v>242</v>
      </c>
      <c r="D35" s="170"/>
      <c r="E35" s="229"/>
      <c r="F35" s="229"/>
      <c r="G35" s="229"/>
      <c r="H35" s="453" t="s">
        <v>243</v>
      </c>
      <c r="I35" s="453" t="s">
        <v>244</v>
      </c>
      <c r="J35" s="89"/>
      <c r="K35" s="127" t="s">
        <v>242</v>
      </c>
      <c r="L35" s="136"/>
      <c r="M35" s="129"/>
      <c r="N35" s="129"/>
      <c r="O35" s="129"/>
      <c r="P35" s="453" t="s">
        <v>243</v>
      </c>
      <c r="Q35" s="453" t="s">
        <v>244</v>
      </c>
      <c r="R35" s="135"/>
      <c r="S35" s="127" t="s">
        <v>242</v>
      </c>
      <c r="T35" s="128"/>
      <c r="U35" s="129"/>
      <c r="V35" s="129"/>
      <c r="W35" s="129"/>
      <c r="X35" s="453" t="s">
        <v>243</v>
      </c>
      <c r="Y35" s="453" t="s">
        <v>244</v>
      </c>
      <c r="Z35" s="21"/>
      <c r="AA35" s="127" t="s">
        <v>242</v>
      </c>
      <c r="AB35" s="128"/>
      <c r="AC35" s="129"/>
      <c r="AD35" s="129"/>
      <c r="AE35" s="129"/>
      <c r="AF35" s="453" t="s">
        <v>243</v>
      </c>
      <c r="AG35" s="453" t="s">
        <v>244</v>
      </c>
      <c r="AH35" s="21"/>
      <c r="AI35" s="228" t="s">
        <v>242</v>
      </c>
      <c r="AJ35" s="170"/>
      <c r="AK35" s="229"/>
      <c r="AL35" s="229"/>
      <c r="AM35" s="229"/>
      <c r="AN35" s="453" t="s">
        <v>243</v>
      </c>
      <c r="AO35" s="453" t="s">
        <v>244</v>
      </c>
    </row>
    <row r="36" spans="1:41" s="15" customFormat="1" ht="14.1" customHeight="1">
      <c r="A36" s="508"/>
      <c r="B36" s="510" t="s">
        <v>245</v>
      </c>
      <c r="C36" s="42" t="s">
        <v>246</v>
      </c>
      <c r="D36" s="110"/>
      <c r="E36" s="130"/>
      <c r="F36" s="130"/>
      <c r="G36" s="130"/>
      <c r="H36" s="51">
        <v>4.5</v>
      </c>
      <c r="I36" s="52">
        <v>5.4</v>
      </c>
      <c r="J36" s="516" t="s">
        <v>245</v>
      </c>
      <c r="K36" s="42" t="s">
        <v>246</v>
      </c>
      <c r="L36" s="51"/>
      <c r="M36" s="137"/>
      <c r="N36" s="137"/>
      <c r="O36" s="137"/>
      <c r="P36" s="51">
        <v>4.5</v>
      </c>
      <c r="Q36" s="52">
        <v>5.3</v>
      </c>
      <c r="R36" s="497" t="s">
        <v>245</v>
      </c>
      <c r="S36" s="42" t="s">
        <v>246</v>
      </c>
      <c r="T36" s="51"/>
      <c r="U36" s="137"/>
      <c r="V36" s="137"/>
      <c r="W36" s="137"/>
      <c r="X36" s="51">
        <v>4.5</v>
      </c>
      <c r="Y36" s="52">
        <v>5.3</v>
      </c>
      <c r="Z36" s="497" t="s">
        <v>245</v>
      </c>
      <c r="AA36" s="42" t="s">
        <v>246</v>
      </c>
      <c r="AB36" s="51"/>
      <c r="AC36" s="137"/>
      <c r="AD36" s="137"/>
      <c r="AE36" s="137"/>
      <c r="AF36" s="51">
        <v>4.5</v>
      </c>
      <c r="AG36" s="52">
        <v>5.5</v>
      </c>
      <c r="AH36" s="497" t="s">
        <v>245</v>
      </c>
      <c r="AI36" s="42" t="s">
        <v>246</v>
      </c>
      <c r="AJ36" s="51"/>
      <c r="AK36" s="137"/>
      <c r="AL36" s="137"/>
      <c r="AM36" s="137"/>
      <c r="AN36" s="51">
        <v>4.5</v>
      </c>
      <c r="AO36" s="52">
        <v>5.2</v>
      </c>
    </row>
    <row r="37" spans="1:41" s="15" customFormat="1" ht="14.1" customHeight="1">
      <c r="A37" s="508"/>
      <c r="B37" s="511"/>
      <c r="C37" s="43" t="s">
        <v>247</v>
      </c>
      <c r="D37" s="111"/>
      <c r="E37" s="130"/>
      <c r="F37" s="130"/>
      <c r="G37" s="130"/>
      <c r="H37" s="52">
        <v>2</v>
      </c>
      <c r="I37" s="52">
        <f>SUM(F4:F35)</f>
        <v>2.676298701298701</v>
      </c>
      <c r="J37" s="517"/>
      <c r="K37" s="43" t="s">
        <v>247</v>
      </c>
      <c r="L37" s="52"/>
      <c r="M37" s="137"/>
      <c r="N37" s="137"/>
      <c r="O37" s="137"/>
      <c r="P37" s="52">
        <v>2</v>
      </c>
      <c r="Q37" s="52">
        <v>2.7</v>
      </c>
      <c r="R37" s="498"/>
      <c r="S37" s="43" t="s">
        <v>247</v>
      </c>
      <c r="T37" s="52"/>
      <c r="U37" s="137"/>
      <c r="V37" s="137"/>
      <c r="W37" s="137"/>
      <c r="X37" s="52">
        <v>2</v>
      </c>
      <c r="Y37" s="52">
        <v>2.2000000000000002</v>
      </c>
      <c r="Z37" s="498"/>
      <c r="AA37" s="43" t="s">
        <v>247</v>
      </c>
      <c r="AB37" s="52"/>
      <c r="AC37" s="137"/>
      <c r="AD37" s="137"/>
      <c r="AE37" s="137"/>
      <c r="AF37" s="52">
        <v>2</v>
      </c>
      <c r="AG37" s="52">
        <f>SUM(AD4:AD35)</f>
        <v>2.8779220779220775</v>
      </c>
      <c r="AH37" s="498"/>
      <c r="AI37" s="43" t="s">
        <v>247</v>
      </c>
      <c r="AJ37" s="52"/>
      <c r="AK37" s="137"/>
      <c r="AL37" s="137"/>
      <c r="AM37" s="137"/>
      <c r="AN37" s="52">
        <v>2</v>
      </c>
      <c r="AO37" s="52">
        <f>SUM(AL4:AL35)</f>
        <v>2.6961038961038959</v>
      </c>
    </row>
    <row r="38" spans="1:41" s="15" customFormat="1" ht="14.1" customHeight="1">
      <c r="A38" s="508"/>
      <c r="B38" s="511"/>
      <c r="C38" s="44" t="s">
        <v>157</v>
      </c>
      <c r="D38" s="112"/>
      <c r="E38" s="110"/>
      <c r="F38" s="110"/>
      <c r="G38" s="110"/>
      <c r="H38" s="52">
        <f>I38</f>
        <v>1.3499999999999999</v>
      </c>
      <c r="I38" s="52">
        <f>SUM(G6:G31)</f>
        <v>1.3499999999999999</v>
      </c>
      <c r="J38" s="517"/>
      <c r="K38" s="44" t="s">
        <v>157</v>
      </c>
      <c r="L38" s="53"/>
      <c r="M38" s="51"/>
      <c r="N38" s="51"/>
      <c r="O38" s="51"/>
      <c r="P38" s="52">
        <f>Q38</f>
        <v>1.33</v>
      </c>
      <c r="Q38" s="52">
        <f>SUM(O6:O31)</f>
        <v>1.33</v>
      </c>
      <c r="R38" s="498"/>
      <c r="S38" s="44" t="s">
        <v>157</v>
      </c>
      <c r="T38" s="53"/>
      <c r="U38" s="51"/>
      <c r="V38" s="51"/>
      <c r="W38" s="51"/>
      <c r="X38" s="52">
        <f>Y38</f>
        <v>0.99999999999999989</v>
      </c>
      <c r="Y38" s="52">
        <f>SUM(W6:W31)</f>
        <v>0.99999999999999989</v>
      </c>
      <c r="Z38" s="498"/>
      <c r="AA38" s="44" t="s">
        <v>157</v>
      </c>
      <c r="AB38" s="53"/>
      <c r="AC38" s="51"/>
      <c r="AD38" s="51"/>
      <c r="AE38" s="51"/>
      <c r="AF38" s="52">
        <f>AG38</f>
        <v>1.84</v>
      </c>
      <c r="AG38" s="52">
        <f>SUM(AE6:AE31)</f>
        <v>1.84</v>
      </c>
      <c r="AH38" s="498"/>
      <c r="AI38" s="44" t="s">
        <v>157</v>
      </c>
      <c r="AJ38" s="53"/>
      <c r="AK38" s="51"/>
      <c r="AL38" s="51"/>
      <c r="AM38" s="51"/>
      <c r="AN38" s="52">
        <f>AO38</f>
        <v>1.7049999999999998</v>
      </c>
      <c r="AO38" s="52">
        <f>SUM(AM6:AM31)</f>
        <v>1.7049999999999998</v>
      </c>
    </row>
    <row r="39" spans="1:41" s="15" customFormat="1" ht="14.1" customHeight="1">
      <c r="A39" s="509"/>
      <c r="B39" s="511"/>
      <c r="C39" s="44" t="s">
        <v>158</v>
      </c>
      <c r="D39" s="112"/>
      <c r="E39" s="111"/>
      <c r="F39" s="111"/>
      <c r="G39" s="111"/>
      <c r="H39" s="52">
        <v>0</v>
      </c>
      <c r="I39" s="52">
        <v>0</v>
      </c>
      <c r="J39" s="517"/>
      <c r="K39" s="44" t="s">
        <v>158</v>
      </c>
      <c r="L39" s="53"/>
      <c r="M39" s="52"/>
      <c r="N39" s="52"/>
      <c r="O39" s="52"/>
      <c r="P39" s="52">
        <v>0</v>
      </c>
      <c r="Q39" s="52">
        <v>0</v>
      </c>
      <c r="R39" s="498"/>
      <c r="S39" s="44" t="s">
        <v>158</v>
      </c>
      <c r="T39" s="53"/>
      <c r="U39" s="52"/>
      <c r="V39" s="52"/>
      <c r="W39" s="52"/>
      <c r="X39" s="52">
        <v>0</v>
      </c>
      <c r="Y39" s="52">
        <v>0</v>
      </c>
      <c r="Z39" s="498"/>
      <c r="AA39" s="44" t="s">
        <v>158</v>
      </c>
      <c r="AB39" s="53"/>
      <c r="AC39" s="52"/>
      <c r="AD39" s="52"/>
      <c r="AE39" s="52"/>
      <c r="AF39" s="52">
        <v>0</v>
      </c>
      <c r="AG39" s="52">
        <v>0</v>
      </c>
      <c r="AH39" s="498"/>
      <c r="AI39" s="44" t="s">
        <v>158</v>
      </c>
      <c r="AJ39" s="53"/>
      <c r="AK39" s="52"/>
      <c r="AL39" s="52"/>
      <c r="AM39" s="52"/>
      <c r="AN39" s="52">
        <v>1</v>
      </c>
      <c r="AO39" s="52">
        <v>1</v>
      </c>
    </row>
    <row r="40" spans="1:41" ht="6.75" customHeight="1">
      <c r="B40" s="511"/>
      <c r="C40" s="45" t="s">
        <v>159</v>
      </c>
      <c r="D40" s="112"/>
      <c r="E40" s="112"/>
      <c r="F40" s="112"/>
      <c r="G40" s="112"/>
      <c r="H40" s="52">
        <v>0</v>
      </c>
      <c r="I40" s="52">
        <v>0</v>
      </c>
      <c r="J40" s="517"/>
      <c r="K40" s="45" t="s">
        <v>159</v>
      </c>
      <c r="L40" s="53"/>
      <c r="M40" s="53"/>
      <c r="N40" s="53"/>
      <c r="O40" s="53"/>
      <c r="P40" s="52">
        <v>0</v>
      </c>
      <c r="Q40" s="52">
        <v>0</v>
      </c>
      <c r="R40" s="498"/>
      <c r="S40" s="45" t="s">
        <v>159</v>
      </c>
      <c r="T40" s="53"/>
      <c r="U40" s="53"/>
      <c r="V40" s="53"/>
      <c r="W40" s="53"/>
      <c r="X40" s="52">
        <v>0</v>
      </c>
      <c r="Y40" s="52">
        <v>0</v>
      </c>
      <c r="Z40" s="498"/>
      <c r="AA40" s="45" t="s">
        <v>159</v>
      </c>
      <c r="AB40" s="53"/>
      <c r="AC40" s="53"/>
      <c r="AD40" s="53"/>
      <c r="AE40" s="53"/>
      <c r="AF40" s="52">
        <v>1</v>
      </c>
      <c r="AG40" s="52">
        <v>1</v>
      </c>
      <c r="AH40" s="498"/>
      <c r="AI40" s="45" t="s">
        <v>159</v>
      </c>
      <c r="AJ40" s="53"/>
      <c r="AK40" s="53"/>
      <c r="AL40" s="53"/>
      <c r="AM40" s="53"/>
      <c r="AN40" s="52">
        <v>0</v>
      </c>
      <c r="AO40" s="52">
        <v>0</v>
      </c>
    </row>
    <row r="41" spans="1:41" ht="19.5" customHeight="1">
      <c r="B41" s="511"/>
      <c r="C41" s="45" t="s">
        <v>160</v>
      </c>
      <c r="D41" s="112"/>
      <c r="E41" s="112"/>
      <c r="F41" s="112"/>
      <c r="G41" s="112"/>
      <c r="H41" s="52">
        <v>2.5</v>
      </c>
      <c r="I41" s="52">
        <v>2.5</v>
      </c>
      <c r="J41" s="517"/>
      <c r="K41" s="45" t="s">
        <v>160</v>
      </c>
      <c r="L41" s="53"/>
      <c r="M41" s="53"/>
      <c r="N41" s="53"/>
      <c r="O41" s="53"/>
      <c r="P41" s="52">
        <v>2.5</v>
      </c>
      <c r="Q41" s="52">
        <v>2.5</v>
      </c>
      <c r="R41" s="498"/>
      <c r="S41" s="45" t="s">
        <v>160</v>
      </c>
      <c r="T41" s="53"/>
      <c r="U41" s="53"/>
      <c r="V41" s="53"/>
      <c r="W41" s="53"/>
      <c r="X41" s="52">
        <v>2.5</v>
      </c>
      <c r="Y41" s="52">
        <v>2.5</v>
      </c>
      <c r="Z41" s="498"/>
      <c r="AA41" s="45" t="s">
        <v>160</v>
      </c>
      <c r="AB41" s="53"/>
      <c r="AC41" s="53"/>
      <c r="AD41" s="53"/>
      <c r="AE41" s="53"/>
      <c r="AF41" s="52">
        <v>2.5</v>
      </c>
      <c r="AG41" s="52">
        <v>2.5</v>
      </c>
      <c r="AH41" s="498"/>
      <c r="AI41" s="45" t="s">
        <v>160</v>
      </c>
      <c r="AJ41" s="53"/>
      <c r="AK41" s="53"/>
      <c r="AL41" s="53"/>
      <c r="AM41" s="53"/>
      <c r="AN41" s="52">
        <v>2.5</v>
      </c>
      <c r="AO41" s="52">
        <v>2.5</v>
      </c>
    </row>
    <row r="42" spans="1:41" ht="18.75" customHeight="1">
      <c r="B42" s="512"/>
      <c r="C42" s="44" t="s">
        <v>161</v>
      </c>
      <c r="D42" s="112"/>
      <c r="E42" s="112"/>
      <c r="F42" s="112"/>
      <c r="G42" s="112"/>
      <c r="H42" s="54">
        <f>(H36*70)+(H37*75)+(H38*25)+(H39*60)+(H40*150)+(H41*45)</f>
        <v>611.25</v>
      </c>
      <c r="I42" s="54">
        <f>(I36*70)+(I37*75)+(I38*25)+(I39*60)+(I40*150)+(I41*45)</f>
        <v>724.97240259740261</v>
      </c>
      <c r="J42" s="518"/>
      <c r="K42" s="44" t="s">
        <v>161</v>
      </c>
      <c r="L42" s="53"/>
      <c r="M42" s="53"/>
      <c r="N42" s="53"/>
      <c r="O42" s="53"/>
      <c r="P42" s="54">
        <f>(P36*70)+(P37*75)+(P38*25)+(P39*60)+(P40*150)+(P41*45)</f>
        <v>610.75</v>
      </c>
      <c r="Q42" s="54">
        <f>(Q36*70)+(Q37*75)+(Q38*25)+(Q39*60)+(Q40*150)+(Q41*45)</f>
        <v>719.25</v>
      </c>
      <c r="R42" s="499"/>
      <c r="S42" s="44" t="s">
        <v>161</v>
      </c>
      <c r="T42" s="53"/>
      <c r="U42" s="53"/>
      <c r="V42" s="53"/>
      <c r="W42" s="53"/>
      <c r="X42" s="54">
        <f>(X36*70)+(X37*75)+(X38*25)+(X39*60)+(X40*150)+(X41*45)</f>
        <v>602.5</v>
      </c>
      <c r="Y42" s="54">
        <f>(Y36*70)+(Y37*75)+(Y38*25)+(Y39*60)+(Y40*150)+(Y41*45)</f>
        <v>673.5</v>
      </c>
      <c r="Z42" s="499"/>
      <c r="AA42" s="44" t="s">
        <v>161</v>
      </c>
      <c r="AB42" s="53"/>
      <c r="AC42" s="53"/>
      <c r="AD42" s="53"/>
      <c r="AE42" s="53"/>
      <c r="AF42" s="54">
        <f>(AF36*70)+(AF37*75)+(AF38*25)+(AF39*60)+(AF40*150)+(AF41*45)</f>
        <v>773.5</v>
      </c>
      <c r="AG42" s="54">
        <f>(AG36*70)+(AG37*75)+(AG38*25)+(AG39*60)+(AG40*150)+(AG41*45)</f>
        <v>909.34415584415581</v>
      </c>
      <c r="AH42" s="499"/>
      <c r="AI42" s="44" t="s">
        <v>161</v>
      </c>
      <c r="AJ42" s="53"/>
      <c r="AK42" s="53"/>
      <c r="AL42" s="53"/>
      <c r="AM42" s="53"/>
      <c r="AN42" s="54">
        <f>(AN36*70)+(AN37*75)+(AN38*25)+(AN39*60)+(AN40*150)+(AN41*45)</f>
        <v>680.125</v>
      </c>
      <c r="AO42" s="54">
        <f>(AO36*70)+(AO37*75)+(AO38*25)+(AO39*60)+(AO40*150)+(AO41*45)</f>
        <v>781.33279220779218</v>
      </c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5">
    <mergeCell ref="A5:A7"/>
    <mergeCell ref="A8:A14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15:A20"/>
    <mergeCell ref="AI22:AI24"/>
    <mergeCell ref="AA22:AA24"/>
    <mergeCell ref="A33:A39"/>
    <mergeCell ref="C22:C24"/>
    <mergeCell ref="B36:B42"/>
    <mergeCell ref="J36:J42"/>
    <mergeCell ref="R36:R42"/>
    <mergeCell ref="Z36:Z42"/>
    <mergeCell ref="AH36:AH42"/>
    <mergeCell ref="A21:A24"/>
    <mergeCell ref="S22:S24"/>
    <mergeCell ref="A25:A31"/>
    <mergeCell ref="K22:K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X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2" customWidth="1"/>
    <col min="3" max="3" width="10.625" style="49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7" customWidth="1"/>
    <col min="9" max="9" width="4.625" customWidth="1"/>
    <col min="10" max="10" width="3.625" style="12" customWidth="1"/>
    <col min="11" max="11" width="10.625" style="49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49" customWidth="1"/>
    <col min="28" max="28" width="4.625" customWidth="1"/>
    <col min="29" max="31" width="6.62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49" customWidth="1"/>
    <col min="36" max="36" width="4.625" customWidth="1"/>
    <col min="37" max="39" width="6.625" hidden="1" customWidth="1"/>
    <col min="40" max="40" width="3.625" style="37" customWidth="1"/>
    <col min="41" max="41" width="4.625" customWidth="1"/>
  </cols>
  <sheetData>
    <row r="1" spans="1:50" ht="19.5" customHeight="1">
      <c r="A1" s="8"/>
      <c r="B1" s="46"/>
      <c r="C1" s="46"/>
      <c r="D1" s="500" t="s">
        <v>16</v>
      </c>
      <c r="E1" s="500"/>
      <c r="F1" s="500"/>
      <c r="G1" s="500"/>
      <c r="H1" s="500"/>
      <c r="I1" s="500"/>
      <c r="J1" s="500"/>
      <c r="K1" s="141" t="s">
        <v>368</v>
      </c>
      <c r="L1" s="141" t="s">
        <v>77</v>
      </c>
      <c r="P1" s="36"/>
      <c r="X1" s="36"/>
      <c r="Z1" s="46"/>
      <c r="AA1" s="46"/>
      <c r="AB1" s="8"/>
      <c r="AC1" s="8"/>
      <c r="AD1" s="8"/>
      <c r="AE1" s="8"/>
      <c r="AF1" s="36"/>
      <c r="AG1" s="8"/>
      <c r="AH1" s="46"/>
      <c r="AI1" s="46"/>
      <c r="AJ1" s="8"/>
      <c r="AK1" s="8"/>
      <c r="AL1" s="8"/>
      <c r="AM1" s="8"/>
      <c r="AN1" s="36"/>
      <c r="AO1" s="8"/>
    </row>
    <row r="2" spans="1:50" ht="14.1" customHeight="1">
      <c r="A2" s="2" t="s">
        <v>14</v>
      </c>
      <c r="B2" s="47" t="s">
        <v>28</v>
      </c>
      <c r="C2" s="48" t="s">
        <v>29</v>
      </c>
      <c r="D2" s="505">
        <v>111</v>
      </c>
      <c r="E2" s="505"/>
      <c r="F2" s="34"/>
      <c r="G2" s="34"/>
      <c r="H2" s="34"/>
      <c r="I2" s="34"/>
      <c r="J2" s="50"/>
      <c r="K2" s="501" t="s">
        <v>96</v>
      </c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</row>
    <row r="3" spans="1:50" s="12" customFormat="1" ht="14.1" customHeight="1">
      <c r="A3" s="506" t="s">
        <v>6</v>
      </c>
      <c r="B3" s="17"/>
      <c r="C3" s="503">
        <v>45348</v>
      </c>
      <c r="D3" s="503"/>
      <c r="E3" s="18"/>
      <c r="F3" s="231"/>
      <c r="G3" s="231"/>
      <c r="H3" s="33"/>
      <c r="I3" s="17" t="s">
        <v>7</v>
      </c>
      <c r="J3" s="17"/>
      <c r="K3" s="503">
        <f>C3+1</f>
        <v>45349</v>
      </c>
      <c r="L3" s="503"/>
      <c r="M3" s="18"/>
      <c r="N3" s="231"/>
      <c r="O3" s="231"/>
      <c r="P3" s="33"/>
      <c r="Q3" s="17" t="s">
        <v>8</v>
      </c>
      <c r="R3" s="133"/>
      <c r="S3" s="503">
        <f>C3+2</f>
        <v>45350</v>
      </c>
      <c r="T3" s="503"/>
      <c r="U3" s="18"/>
      <c r="V3" s="231"/>
      <c r="W3" s="231"/>
      <c r="X3" s="33"/>
      <c r="Y3" s="17" t="s">
        <v>9</v>
      </c>
      <c r="Z3" s="133"/>
      <c r="AA3" s="503">
        <v>45351</v>
      </c>
      <c r="AB3" s="503"/>
      <c r="AC3" s="18"/>
      <c r="AD3" s="231"/>
      <c r="AE3" s="231"/>
      <c r="AF3" s="33"/>
      <c r="AG3" s="17" t="s">
        <v>10</v>
      </c>
      <c r="AH3" s="133"/>
      <c r="AI3" s="503">
        <f>C3+4</f>
        <v>45352</v>
      </c>
      <c r="AJ3" s="503"/>
      <c r="AK3" s="18"/>
      <c r="AL3" s="231"/>
      <c r="AM3" s="231"/>
      <c r="AN3" s="33"/>
      <c r="AO3" s="17" t="s">
        <v>58</v>
      </c>
    </row>
    <row r="4" spans="1:50" s="12" customFormat="1" ht="14.1" customHeight="1">
      <c r="A4" s="506"/>
      <c r="B4" s="13" t="s">
        <v>30</v>
      </c>
      <c r="C4" s="13" t="s">
        <v>31</v>
      </c>
      <c r="D4" s="13" t="s">
        <v>15</v>
      </c>
      <c r="E4" s="13" t="s">
        <v>19</v>
      </c>
      <c r="F4" s="13" t="s">
        <v>20</v>
      </c>
      <c r="G4" s="13" t="s">
        <v>22</v>
      </c>
      <c r="H4" s="33" t="s">
        <v>21</v>
      </c>
      <c r="I4" s="13" t="s">
        <v>37</v>
      </c>
      <c r="J4" s="13" t="s">
        <v>32</v>
      </c>
      <c r="K4" s="13" t="s">
        <v>33</v>
      </c>
      <c r="L4" s="13" t="s">
        <v>34</v>
      </c>
      <c r="M4" s="13" t="s">
        <v>19</v>
      </c>
      <c r="N4" s="13" t="s">
        <v>20</v>
      </c>
      <c r="O4" s="13" t="s">
        <v>22</v>
      </c>
      <c r="P4" s="33" t="s">
        <v>18</v>
      </c>
      <c r="Q4" s="13" t="s">
        <v>37</v>
      </c>
      <c r="R4" s="134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3" t="s">
        <v>21</v>
      </c>
      <c r="Y4" s="13" t="s">
        <v>37</v>
      </c>
      <c r="Z4" s="134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3" t="s">
        <v>21</v>
      </c>
      <c r="AG4" s="13" t="s">
        <v>37</v>
      </c>
      <c r="AH4" s="134" t="s">
        <v>30</v>
      </c>
      <c r="AI4" s="13" t="s">
        <v>31</v>
      </c>
      <c r="AJ4" s="13" t="s">
        <v>15</v>
      </c>
      <c r="AK4" s="13" t="s">
        <v>19</v>
      </c>
      <c r="AL4" s="13" t="s">
        <v>20</v>
      </c>
      <c r="AM4" s="13" t="s">
        <v>22</v>
      </c>
      <c r="AN4" s="33" t="s">
        <v>21</v>
      </c>
      <c r="AO4" s="13" t="s">
        <v>37</v>
      </c>
    </row>
    <row r="5" spans="1:50" s="14" customFormat="1" ht="14.1" customHeight="1">
      <c r="A5" s="504" t="s">
        <v>13</v>
      </c>
      <c r="B5" s="90" t="s">
        <v>357</v>
      </c>
      <c r="C5" s="131" t="s">
        <v>358</v>
      </c>
      <c r="D5" s="132">
        <v>110</v>
      </c>
      <c r="E5" s="78">
        <f>D5/20</f>
        <v>5.5</v>
      </c>
      <c r="F5" s="69"/>
      <c r="G5" s="69"/>
      <c r="H5" s="323">
        <f>(D5*$D$2)/1000</f>
        <v>12.21</v>
      </c>
      <c r="I5" s="142"/>
      <c r="J5" s="90" t="s">
        <v>359</v>
      </c>
      <c r="K5" s="131" t="s">
        <v>358</v>
      </c>
      <c r="L5" s="132">
        <v>90</v>
      </c>
      <c r="M5" s="78">
        <f>L5/20</f>
        <v>4.5</v>
      </c>
      <c r="N5" s="69"/>
      <c r="O5" s="69"/>
      <c r="P5" s="323">
        <f>(L5*$D$2)/1000</f>
        <v>9.99</v>
      </c>
      <c r="Q5" s="75"/>
      <c r="R5" s="117"/>
      <c r="S5" s="101"/>
      <c r="T5" s="104"/>
      <c r="U5" s="78"/>
      <c r="V5" s="69"/>
      <c r="W5" s="69"/>
      <c r="X5" s="323"/>
      <c r="Y5" s="142"/>
      <c r="Z5" s="90" t="s">
        <v>359</v>
      </c>
      <c r="AA5" s="131" t="s">
        <v>358</v>
      </c>
      <c r="AB5" s="132">
        <v>90</v>
      </c>
      <c r="AC5" s="78">
        <f>AB5/20</f>
        <v>4.5</v>
      </c>
      <c r="AD5" s="69"/>
      <c r="AE5" s="69"/>
      <c r="AF5" s="323">
        <f>(AB5*$D$2)/1000</f>
        <v>9.99</v>
      </c>
      <c r="AG5" s="75"/>
      <c r="AH5" s="90"/>
      <c r="AI5" s="131"/>
      <c r="AJ5" s="132"/>
      <c r="AK5" s="78"/>
      <c r="AL5" s="69"/>
      <c r="AM5" s="69"/>
      <c r="AN5" s="323"/>
      <c r="AO5" s="75"/>
      <c r="AQ5" s="350"/>
      <c r="AR5" s="351"/>
      <c r="AS5" s="347"/>
      <c r="AT5" s="352"/>
      <c r="AU5" s="353"/>
      <c r="AV5" s="353"/>
      <c r="AW5" s="349"/>
      <c r="AX5" s="354"/>
    </row>
    <row r="6" spans="1:50" s="14" customFormat="1" ht="14.1" customHeight="1">
      <c r="A6" s="504"/>
      <c r="B6" s="77" t="s">
        <v>361</v>
      </c>
      <c r="C6" s="91"/>
      <c r="D6" s="92"/>
      <c r="E6" s="78"/>
      <c r="F6" s="78"/>
      <c r="G6" s="81"/>
      <c r="H6" s="125"/>
      <c r="I6" s="143"/>
      <c r="J6" s="77" t="s">
        <v>361</v>
      </c>
      <c r="K6" s="91" t="s">
        <v>362</v>
      </c>
      <c r="L6" s="92">
        <v>20</v>
      </c>
      <c r="M6" s="78">
        <f>L6/20</f>
        <v>1</v>
      </c>
      <c r="N6" s="78"/>
      <c r="O6" s="69"/>
      <c r="P6" s="323">
        <f>(L6*$D$2)/1000</f>
        <v>2.2200000000000002</v>
      </c>
      <c r="Q6" s="125"/>
      <c r="R6" s="345"/>
      <c r="S6" s="101"/>
      <c r="T6" s="278"/>
      <c r="U6" s="78"/>
      <c r="V6" s="78"/>
      <c r="W6" s="81"/>
      <c r="X6" s="125"/>
      <c r="Y6" s="75"/>
      <c r="Z6" s="77" t="s">
        <v>361</v>
      </c>
      <c r="AA6" s="91" t="s">
        <v>362</v>
      </c>
      <c r="AB6" s="92">
        <v>15</v>
      </c>
      <c r="AC6" s="78">
        <f>AB6/20</f>
        <v>0.75</v>
      </c>
      <c r="AD6" s="78"/>
      <c r="AE6" s="69"/>
      <c r="AF6" s="323">
        <f>(AB6*$D$2)/1000</f>
        <v>1.665</v>
      </c>
      <c r="AG6" s="125"/>
      <c r="AH6" s="77"/>
      <c r="AI6" s="91"/>
      <c r="AJ6" s="92"/>
      <c r="AK6" s="78"/>
      <c r="AL6" s="78"/>
      <c r="AM6" s="81"/>
      <c r="AN6" s="323"/>
      <c r="AO6" s="75"/>
      <c r="AQ6" s="355"/>
      <c r="AR6" s="351"/>
      <c r="AS6" s="356"/>
      <c r="AT6" s="352"/>
      <c r="AU6" s="352"/>
      <c r="AV6" s="348"/>
      <c r="AW6" s="357"/>
      <c r="AX6" s="354"/>
    </row>
    <row r="7" spans="1:50" s="14" customFormat="1" ht="14.1" customHeight="1">
      <c r="A7" s="504"/>
      <c r="B7" s="20" t="s">
        <v>365</v>
      </c>
      <c r="C7" s="5"/>
      <c r="D7" s="31"/>
      <c r="E7" s="69"/>
      <c r="F7" s="69"/>
      <c r="G7" s="69"/>
      <c r="H7" s="75"/>
      <c r="I7" s="143"/>
      <c r="J7" s="20" t="s">
        <v>365</v>
      </c>
      <c r="K7" s="5"/>
      <c r="L7" s="69"/>
      <c r="M7" s="69"/>
      <c r="N7" s="69"/>
      <c r="O7" s="69"/>
      <c r="P7" s="33"/>
      <c r="Q7" s="125"/>
      <c r="R7" s="107"/>
      <c r="S7" s="101"/>
      <c r="T7" s="278"/>
      <c r="U7" s="69"/>
      <c r="V7" s="69"/>
      <c r="W7" s="69"/>
      <c r="X7" s="75"/>
      <c r="Y7" s="75"/>
      <c r="Z7" s="20" t="s">
        <v>365</v>
      </c>
      <c r="AA7" s="5"/>
      <c r="AB7" s="69"/>
      <c r="AC7" s="69"/>
      <c r="AD7" s="69"/>
      <c r="AE7" s="69"/>
      <c r="AF7" s="33"/>
      <c r="AG7" s="125"/>
      <c r="AH7" s="20"/>
      <c r="AI7" s="5"/>
      <c r="AJ7" s="31"/>
      <c r="AK7" s="69"/>
      <c r="AL7" s="69"/>
      <c r="AM7" s="69"/>
      <c r="AN7" s="75"/>
      <c r="AO7" s="75"/>
      <c r="AQ7" s="347"/>
      <c r="AR7" s="351"/>
      <c r="AS7" s="356"/>
      <c r="AT7" s="353"/>
      <c r="AU7" s="353"/>
      <c r="AV7" s="353"/>
      <c r="AW7" s="354"/>
      <c r="AX7" s="354"/>
    </row>
    <row r="8" spans="1:50" s="14" customFormat="1" ht="14.1" customHeight="1">
      <c r="A8" s="504" t="s">
        <v>2</v>
      </c>
      <c r="B8" s="280" t="s">
        <v>248</v>
      </c>
      <c r="C8" s="463" t="s">
        <v>249</v>
      </c>
      <c r="D8" s="104">
        <v>45</v>
      </c>
      <c r="E8" s="144"/>
      <c r="F8" s="144"/>
      <c r="G8" s="322">
        <f>D8/100</f>
        <v>0.45</v>
      </c>
      <c r="H8" s="323">
        <f>(D8*$D$2)/1000</f>
        <v>4.9950000000000001</v>
      </c>
      <c r="I8" s="105"/>
      <c r="J8" s="59" t="s">
        <v>250</v>
      </c>
      <c r="K8" s="101" t="s">
        <v>166</v>
      </c>
      <c r="L8" s="322">
        <v>100</v>
      </c>
      <c r="M8" s="124"/>
      <c r="N8" s="104">
        <f>L8*0.7/35</f>
        <v>2</v>
      </c>
      <c r="O8" s="325"/>
      <c r="P8" s="323">
        <f>(L8*$D$2)/1000</f>
        <v>11.1</v>
      </c>
      <c r="Q8" s="105"/>
      <c r="R8" s="464">
        <v>2</v>
      </c>
      <c r="S8" s="205"/>
      <c r="T8" s="104"/>
      <c r="U8" s="209"/>
      <c r="V8" s="104"/>
      <c r="W8" s="322"/>
      <c r="X8" s="323"/>
      <c r="Y8" s="103"/>
      <c r="Z8" s="99" t="s">
        <v>251</v>
      </c>
      <c r="AA8" s="101" t="s">
        <v>252</v>
      </c>
      <c r="AB8" s="104">
        <v>80</v>
      </c>
      <c r="AC8" s="144"/>
      <c r="AD8" s="104">
        <f>AB8/35</f>
        <v>2.2857142857142856</v>
      </c>
      <c r="AE8" s="325"/>
      <c r="AF8" s="33">
        <f>(AB8*$D$2)/1000</f>
        <v>8.8800000000000008</v>
      </c>
      <c r="AG8" s="105"/>
      <c r="AH8" s="59"/>
      <c r="AI8" s="101"/>
      <c r="AJ8" s="78"/>
      <c r="AK8" s="144"/>
      <c r="AL8" s="144"/>
      <c r="AM8" s="144"/>
      <c r="AN8" s="145"/>
      <c r="AO8" s="105"/>
      <c r="AQ8" s="347"/>
      <c r="AR8" s="358"/>
      <c r="AS8" s="347"/>
      <c r="AT8" s="359"/>
      <c r="AU8" s="360"/>
      <c r="AV8" s="361"/>
      <c r="AW8" s="349"/>
      <c r="AX8" s="362"/>
    </row>
    <row r="9" spans="1:50" s="14" customFormat="1" ht="14.1" customHeight="1">
      <c r="A9" s="504"/>
      <c r="B9" s="281" t="s">
        <v>253</v>
      </c>
      <c r="C9" s="463" t="s">
        <v>254</v>
      </c>
      <c r="D9" s="104">
        <v>65</v>
      </c>
      <c r="E9" s="63"/>
      <c r="F9" s="144">
        <f>D9/35</f>
        <v>1.8571428571428572</v>
      </c>
      <c r="G9" s="322"/>
      <c r="H9" s="323">
        <f>(D9*$D$2)/1000</f>
        <v>7.2149999999999999</v>
      </c>
      <c r="I9" s="103"/>
      <c r="J9" s="108" t="s">
        <v>255</v>
      </c>
      <c r="K9" s="101"/>
      <c r="L9" s="322"/>
      <c r="M9" s="124"/>
      <c r="N9" s="144"/>
      <c r="O9" s="322"/>
      <c r="P9" s="33"/>
      <c r="Q9" s="103"/>
      <c r="R9" s="465">
        <v>2</v>
      </c>
      <c r="S9" s="205"/>
      <c r="T9" s="182"/>
      <c r="U9" s="188"/>
      <c r="V9" s="144"/>
      <c r="W9" s="322"/>
      <c r="X9" s="323"/>
      <c r="Y9" s="103"/>
      <c r="Z9" s="83" t="s">
        <v>256</v>
      </c>
      <c r="AA9" s="72" t="s">
        <v>257</v>
      </c>
      <c r="AB9" s="82">
        <v>15</v>
      </c>
      <c r="AC9" s="144"/>
      <c r="AD9" s="144"/>
      <c r="AE9" s="325">
        <f>AB9/100</f>
        <v>0.15</v>
      </c>
      <c r="AF9" s="33">
        <f>(AB9*$D$2)/1000</f>
        <v>1.665</v>
      </c>
      <c r="AG9" s="103"/>
      <c r="AH9" s="108"/>
      <c r="AI9" s="101"/>
      <c r="AJ9" s="78"/>
      <c r="AK9" s="63"/>
      <c r="AL9" s="144"/>
      <c r="AM9" s="322"/>
      <c r="AN9" s="145"/>
      <c r="AO9" s="103"/>
      <c r="AQ9" s="347"/>
      <c r="AR9" s="358"/>
      <c r="AS9" s="347"/>
      <c r="AT9" s="363"/>
      <c r="AU9" s="364"/>
      <c r="AV9" s="330"/>
      <c r="AW9" s="349"/>
      <c r="AX9" s="365"/>
    </row>
    <row r="10" spans="1:50" s="14" customFormat="1" ht="14.1" customHeight="1">
      <c r="A10" s="504"/>
      <c r="B10" s="281" t="s">
        <v>258</v>
      </c>
      <c r="C10" s="463" t="s">
        <v>259</v>
      </c>
      <c r="D10" s="104">
        <v>1</v>
      </c>
      <c r="E10" s="63"/>
      <c r="F10" s="144"/>
      <c r="G10" s="322"/>
      <c r="H10" s="323">
        <f>(D10*$D$2)/1000</f>
        <v>0.111</v>
      </c>
      <c r="I10" s="103"/>
      <c r="J10" s="108" t="s">
        <v>260</v>
      </c>
      <c r="K10" s="101"/>
      <c r="L10" s="101"/>
      <c r="M10" s="124"/>
      <c r="N10" s="104"/>
      <c r="O10" s="324"/>
      <c r="P10" s="145"/>
      <c r="Q10" s="103"/>
      <c r="R10" s="466">
        <v>8</v>
      </c>
      <c r="S10" s="205"/>
      <c r="T10" s="104"/>
      <c r="U10" s="188"/>
      <c r="V10" s="324"/>
      <c r="W10" s="322"/>
      <c r="X10" s="323"/>
      <c r="Y10" s="103"/>
      <c r="Z10" s="83" t="s">
        <v>181</v>
      </c>
      <c r="AA10" s="72" t="s">
        <v>261</v>
      </c>
      <c r="AB10" s="82">
        <v>26</v>
      </c>
      <c r="AC10" s="200">
        <f>AB10/90</f>
        <v>0.28888888888888886</v>
      </c>
      <c r="AD10" s="144"/>
      <c r="AE10" s="325"/>
      <c r="AF10" s="33">
        <f>(AB10*$D$2)/1000</f>
        <v>2.8860000000000001</v>
      </c>
      <c r="AG10" s="103"/>
      <c r="AH10" s="108"/>
      <c r="AI10" s="101"/>
      <c r="AJ10" s="78"/>
      <c r="AK10" s="63"/>
      <c r="AL10" s="144"/>
      <c r="AM10" s="322"/>
      <c r="AN10" s="145"/>
      <c r="AO10" s="198"/>
      <c r="AQ10" s="347"/>
      <c r="AR10" s="358"/>
      <c r="AS10" s="347"/>
      <c r="AT10" s="366"/>
      <c r="AU10" s="367"/>
      <c r="AV10" s="330"/>
      <c r="AW10" s="349"/>
      <c r="AX10" s="362"/>
    </row>
    <row r="11" spans="1:50" s="14" customFormat="1" ht="14.1" customHeight="1">
      <c r="A11" s="504"/>
      <c r="B11" s="281" t="s">
        <v>62</v>
      </c>
      <c r="C11" s="463"/>
      <c r="D11" s="104"/>
      <c r="E11" s="144"/>
      <c r="F11" s="63"/>
      <c r="G11" s="322"/>
      <c r="H11" s="145"/>
      <c r="I11" s="103"/>
      <c r="J11" s="108" t="s">
        <v>104</v>
      </c>
      <c r="K11" s="101"/>
      <c r="L11" s="101"/>
      <c r="M11" s="124"/>
      <c r="N11" s="144"/>
      <c r="O11" s="322"/>
      <c r="P11" s="145"/>
      <c r="Q11" s="103"/>
      <c r="R11" s="466" t="s">
        <v>262</v>
      </c>
      <c r="S11" s="205"/>
      <c r="T11" s="104"/>
      <c r="U11" s="188"/>
      <c r="V11" s="324"/>
      <c r="W11" s="325"/>
      <c r="X11" s="323"/>
      <c r="Y11" s="103"/>
      <c r="Z11" s="83" t="s">
        <v>214</v>
      </c>
      <c r="AA11" s="72" t="s">
        <v>188</v>
      </c>
      <c r="AB11" s="82">
        <v>25</v>
      </c>
      <c r="AC11" s="144"/>
      <c r="AD11" s="144"/>
      <c r="AE11" s="325">
        <f>AB11/100</f>
        <v>0.25</v>
      </c>
      <c r="AF11" s="33">
        <f>(AB11*$D$2)/1000</f>
        <v>2.7749999999999999</v>
      </c>
      <c r="AG11" s="103"/>
      <c r="AH11" s="108"/>
      <c r="AI11" s="101"/>
      <c r="AJ11" s="78"/>
      <c r="AK11" s="144"/>
      <c r="AL11" s="63"/>
      <c r="AM11" s="322"/>
      <c r="AN11" s="145"/>
      <c r="AO11" s="103"/>
      <c r="AQ11" s="347"/>
      <c r="AR11" s="358"/>
      <c r="AS11" s="347"/>
      <c r="AT11" s="347"/>
      <c r="AU11" s="368"/>
      <c r="AV11" s="330"/>
      <c r="AW11" s="349"/>
      <c r="AX11" s="365"/>
    </row>
    <row r="12" spans="1:50" s="14" customFormat="1" ht="14.1" customHeight="1">
      <c r="A12" s="504"/>
      <c r="B12" s="118" t="s">
        <v>110</v>
      </c>
      <c r="C12" s="101"/>
      <c r="D12" s="104"/>
      <c r="E12" s="104"/>
      <c r="F12" s="104"/>
      <c r="G12" s="322"/>
      <c r="H12" s="145"/>
      <c r="I12" s="220"/>
      <c r="J12" s="199" t="s">
        <v>263</v>
      </c>
      <c r="K12" s="270"/>
      <c r="L12" s="282"/>
      <c r="M12" s="124"/>
      <c r="N12" s="104"/>
      <c r="O12" s="325"/>
      <c r="P12" s="100"/>
      <c r="Q12" s="103"/>
      <c r="R12" s="466" t="s">
        <v>264</v>
      </c>
      <c r="S12" s="205"/>
      <c r="T12" s="107"/>
      <c r="U12" s="211"/>
      <c r="V12" s="144"/>
      <c r="W12" s="322"/>
      <c r="X12" s="323"/>
      <c r="Y12" s="105"/>
      <c r="Z12" s="83" t="s">
        <v>205</v>
      </c>
      <c r="AA12" s="72"/>
      <c r="AB12" s="82"/>
      <c r="AC12" s="144"/>
      <c r="AD12" s="144"/>
      <c r="AE12" s="322"/>
      <c r="AF12" s="145"/>
      <c r="AG12" s="210"/>
      <c r="AH12" s="199"/>
      <c r="AI12" s="101"/>
      <c r="AJ12" s="78"/>
      <c r="AK12" s="104"/>
      <c r="AL12" s="104"/>
      <c r="AM12" s="322"/>
      <c r="AN12" s="145"/>
      <c r="AO12" s="103"/>
      <c r="AQ12" s="369"/>
      <c r="AR12" s="351"/>
      <c r="AS12" s="347"/>
      <c r="AT12" s="347"/>
      <c r="AU12" s="368"/>
      <c r="AV12" s="347"/>
      <c r="AW12" s="349"/>
      <c r="AX12" s="365"/>
    </row>
    <row r="13" spans="1:50" s="14" customFormat="1" ht="14.1" customHeight="1">
      <c r="A13" s="504"/>
      <c r="B13" s="202"/>
      <c r="C13" s="101"/>
      <c r="D13" s="218"/>
      <c r="E13" s="107"/>
      <c r="F13" s="107"/>
      <c r="G13" s="200"/>
      <c r="H13" s="323"/>
      <c r="I13" s="103"/>
      <c r="J13" s="183"/>
      <c r="K13" s="101"/>
      <c r="L13" s="63"/>
      <c r="M13" s="104"/>
      <c r="N13" s="104"/>
      <c r="O13" s="104"/>
      <c r="P13" s="115"/>
      <c r="Q13" s="103"/>
      <c r="R13" s="467"/>
      <c r="S13" s="205"/>
      <c r="T13" s="104"/>
      <c r="U13" s="322"/>
      <c r="V13" s="144"/>
      <c r="W13" s="322"/>
      <c r="X13" s="323"/>
      <c r="Y13" s="103"/>
      <c r="Z13" s="118" t="s">
        <v>191</v>
      </c>
      <c r="AA13" s="101"/>
      <c r="AB13" s="104"/>
      <c r="AC13" s="104"/>
      <c r="AD13" s="104"/>
      <c r="AE13" s="102"/>
      <c r="AF13" s="115"/>
      <c r="AG13" s="103"/>
      <c r="AH13" s="97"/>
      <c r="AI13" s="101"/>
      <c r="AJ13" s="120"/>
      <c r="AK13" s="60"/>
      <c r="AL13" s="104"/>
      <c r="AM13" s="322"/>
      <c r="AN13" s="115"/>
      <c r="AO13" s="103"/>
      <c r="AQ13" s="370"/>
      <c r="AR13" s="351"/>
      <c r="AS13" s="371"/>
      <c r="AT13" s="347"/>
      <c r="AU13" s="368"/>
      <c r="AV13" s="347"/>
      <c r="AW13" s="349"/>
      <c r="AX13" s="365"/>
    </row>
    <row r="14" spans="1:50" s="14" customFormat="1" ht="14.1" customHeight="1">
      <c r="A14" s="504"/>
      <c r="B14" s="84"/>
      <c r="C14" s="161"/>
      <c r="D14" s="104"/>
      <c r="E14" s="212"/>
      <c r="F14" s="119"/>
      <c r="G14" s="119"/>
      <c r="H14" s="115"/>
      <c r="I14" s="213"/>
      <c r="J14" s="204"/>
      <c r="K14" s="101"/>
      <c r="L14" s="104"/>
      <c r="M14" s="123"/>
      <c r="N14" s="123"/>
      <c r="O14" s="123"/>
      <c r="P14" s="115"/>
      <c r="Q14" s="103"/>
      <c r="R14" s="215"/>
      <c r="S14" s="205"/>
      <c r="T14" s="107"/>
      <c r="U14" s="211"/>
      <c r="V14" s="144"/>
      <c r="W14" s="325"/>
      <c r="X14" s="323"/>
      <c r="Y14" s="103"/>
      <c r="Z14" s="107"/>
      <c r="AA14" s="165"/>
      <c r="AB14" s="185"/>
      <c r="AC14" s="124"/>
      <c r="AD14" s="144"/>
      <c r="AE14" s="322"/>
      <c r="AF14" s="145"/>
      <c r="AG14" s="103"/>
      <c r="AH14" s="195"/>
      <c r="AI14" s="101"/>
      <c r="AJ14" s="104"/>
      <c r="AK14" s="104"/>
      <c r="AL14" s="293"/>
      <c r="AM14" s="322"/>
      <c r="AN14" s="115"/>
      <c r="AO14" s="103"/>
      <c r="AQ14" s="347"/>
      <c r="AR14" s="351"/>
      <c r="AS14" s="347"/>
      <c r="AT14" s="347"/>
      <c r="AU14" s="368"/>
      <c r="AV14" s="330"/>
      <c r="AW14" s="372"/>
      <c r="AX14" s="365"/>
    </row>
    <row r="15" spans="1:50" s="14" customFormat="1" ht="14.1" customHeight="1">
      <c r="A15" s="504" t="s">
        <v>3</v>
      </c>
      <c r="B15" s="180" t="s">
        <v>265</v>
      </c>
      <c r="C15" s="101" t="s">
        <v>266</v>
      </c>
      <c r="D15" s="104">
        <v>45</v>
      </c>
      <c r="E15" s="144"/>
      <c r="F15" s="104"/>
      <c r="G15" s="324">
        <f>D15/100</f>
        <v>0.45</v>
      </c>
      <c r="H15" s="323">
        <f>(D15*$D$2)/1000</f>
        <v>4.9950000000000001</v>
      </c>
      <c r="I15" s="298"/>
      <c r="J15" s="59" t="s">
        <v>73</v>
      </c>
      <c r="K15" s="101" t="s">
        <v>267</v>
      </c>
      <c r="L15" s="104">
        <v>70</v>
      </c>
      <c r="M15" s="144"/>
      <c r="N15" s="144">
        <f>L15/70</f>
        <v>1</v>
      </c>
      <c r="O15" s="104"/>
      <c r="P15" s="145">
        <f>(L15*$D$2)/1000</f>
        <v>7.77</v>
      </c>
      <c r="Q15" s="105"/>
      <c r="R15" s="107"/>
      <c r="S15" s="205"/>
      <c r="T15" s="214"/>
      <c r="U15" s="164"/>
      <c r="V15" s="144"/>
      <c r="W15" s="325"/>
      <c r="X15" s="323"/>
      <c r="Y15" s="105"/>
      <c r="Z15" s="59" t="s">
        <v>113</v>
      </c>
      <c r="AA15" s="101" t="s">
        <v>268</v>
      </c>
      <c r="AB15" s="104">
        <v>10</v>
      </c>
      <c r="AC15" s="144"/>
      <c r="AD15" s="107"/>
      <c r="AE15" s="322">
        <f>AB15/100</f>
        <v>0.1</v>
      </c>
      <c r="AF15" s="323">
        <f>(AB15*$D$2)/1000</f>
        <v>1.1100000000000001</v>
      </c>
      <c r="AG15" s="103"/>
      <c r="AH15" s="59"/>
      <c r="AI15" s="184"/>
      <c r="AJ15" s="185"/>
      <c r="AK15" s="263"/>
      <c r="AL15" s="168"/>
      <c r="AM15" s="322"/>
      <c r="AN15" s="33"/>
      <c r="AO15" s="103"/>
      <c r="AQ15" s="347"/>
      <c r="AR15" s="373"/>
      <c r="AS15" s="346"/>
      <c r="AT15" s="363"/>
      <c r="AU15" s="364"/>
      <c r="AV15" s="330"/>
      <c r="AW15" s="349"/>
      <c r="AX15" s="365"/>
    </row>
    <row r="16" spans="1:50" s="14" customFormat="1" ht="14.1" customHeight="1">
      <c r="A16" s="504"/>
      <c r="B16" s="169" t="s">
        <v>201</v>
      </c>
      <c r="C16" s="101" t="s">
        <v>203</v>
      </c>
      <c r="D16" s="104">
        <v>40</v>
      </c>
      <c r="E16" s="107"/>
      <c r="F16" s="144">
        <f>D16*0.9/55</f>
        <v>0.65454545454545454</v>
      </c>
      <c r="G16" s="322"/>
      <c r="H16" s="323">
        <f>(D16*$D$2)/1000</f>
        <v>4.4400000000000004</v>
      </c>
      <c r="I16" s="105"/>
      <c r="J16" s="108" t="s">
        <v>74</v>
      </c>
      <c r="K16" s="101" t="s">
        <v>269</v>
      </c>
      <c r="L16" s="104">
        <v>5</v>
      </c>
      <c r="M16" s="144"/>
      <c r="N16" s="104">
        <f>L16/35</f>
        <v>0.14285714285714285</v>
      </c>
      <c r="O16" s="104"/>
      <c r="P16" s="145">
        <f t="shared" ref="P16:P18" si="0">(L16*$D$2)/1000</f>
        <v>0.55500000000000005</v>
      </c>
      <c r="Q16" s="103"/>
      <c r="R16" s="108"/>
      <c r="S16" s="468"/>
      <c r="T16" s="322"/>
      <c r="U16" s="107"/>
      <c r="V16" s="104"/>
      <c r="W16" s="325"/>
      <c r="X16" s="323"/>
      <c r="Y16" s="103"/>
      <c r="Z16" s="108" t="s">
        <v>117</v>
      </c>
      <c r="AA16" s="101" t="s">
        <v>270</v>
      </c>
      <c r="AB16" s="104">
        <v>80</v>
      </c>
      <c r="AC16" s="144"/>
      <c r="AD16" s="107"/>
      <c r="AE16" s="322">
        <f>AB16/100</f>
        <v>0.8</v>
      </c>
      <c r="AF16" s="323">
        <f>(AB16*$D$2)/1000</f>
        <v>8.8800000000000008</v>
      </c>
      <c r="AG16" s="103"/>
      <c r="AH16" s="108"/>
      <c r="AI16" s="217"/>
      <c r="AJ16" s="104"/>
      <c r="AK16" s="167"/>
      <c r="AL16" s="144"/>
      <c r="AM16" s="322"/>
      <c r="AN16" s="33"/>
      <c r="AO16" s="105"/>
      <c r="AQ16" s="347"/>
      <c r="AR16" s="373"/>
      <c r="AS16" s="346"/>
      <c r="AT16" s="374"/>
      <c r="AU16" s="368"/>
      <c r="AV16" s="330"/>
      <c r="AW16" s="349"/>
      <c r="AX16" s="365"/>
    </row>
    <row r="17" spans="1:50" s="14" customFormat="1" ht="14.1" customHeight="1">
      <c r="A17" s="504"/>
      <c r="B17" s="169" t="s">
        <v>271</v>
      </c>
      <c r="C17" s="101"/>
      <c r="D17" s="104"/>
      <c r="E17" s="60"/>
      <c r="F17" s="144"/>
      <c r="G17" s="322"/>
      <c r="H17" s="145"/>
      <c r="I17" s="103"/>
      <c r="J17" s="108" t="s">
        <v>64</v>
      </c>
      <c r="K17" s="101" t="s">
        <v>272</v>
      </c>
      <c r="L17" s="104">
        <v>1</v>
      </c>
      <c r="M17" s="144"/>
      <c r="N17" s="324"/>
      <c r="O17" s="104"/>
      <c r="P17" s="145">
        <f t="shared" si="0"/>
        <v>0.111</v>
      </c>
      <c r="Q17" s="103"/>
      <c r="R17" s="108"/>
      <c r="S17" s="468"/>
      <c r="T17" s="322"/>
      <c r="U17" s="107"/>
      <c r="V17" s="104"/>
      <c r="W17" s="325"/>
      <c r="X17" s="323"/>
      <c r="Y17" s="103"/>
      <c r="Z17" s="108" t="s">
        <v>273</v>
      </c>
      <c r="AA17" s="101" t="s">
        <v>122</v>
      </c>
      <c r="AB17" s="104">
        <v>5</v>
      </c>
      <c r="AC17" s="144"/>
      <c r="AD17" s="107"/>
      <c r="AE17" s="322">
        <f>AB17/100</f>
        <v>0.05</v>
      </c>
      <c r="AF17" s="323">
        <f>(AB17*$D$2)/1000</f>
        <v>0.55500000000000005</v>
      </c>
      <c r="AG17" s="109"/>
      <c r="AH17" s="108"/>
      <c r="AI17" s="217"/>
      <c r="AJ17" s="185"/>
      <c r="AK17" s="167"/>
      <c r="AL17" s="144"/>
      <c r="AM17" s="322"/>
      <c r="AN17" s="33"/>
      <c r="AO17" s="103"/>
      <c r="AQ17" s="347"/>
      <c r="AR17" s="373"/>
      <c r="AS17" s="346"/>
      <c r="AT17" s="361"/>
      <c r="AU17" s="375"/>
      <c r="AV17" s="330"/>
      <c r="AW17" s="349"/>
      <c r="AX17" s="365"/>
    </row>
    <row r="18" spans="1:50" s="14" customFormat="1" ht="14.1" customHeight="1">
      <c r="A18" s="504"/>
      <c r="B18" s="108" t="s">
        <v>70</v>
      </c>
      <c r="C18" s="104"/>
      <c r="D18" s="104"/>
      <c r="E18" s="60"/>
      <c r="F18" s="324"/>
      <c r="G18" s="325"/>
      <c r="H18" s="145"/>
      <c r="I18" s="103"/>
      <c r="J18" s="108" t="s">
        <v>71</v>
      </c>
      <c r="K18" s="101" t="s">
        <v>274</v>
      </c>
      <c r="L18" s="104">
        <v>1</v>
      </c>
      <c r="M18" s="144"/>
      <c r="N18" s="324"/>
      <c r="O18" s="104"/>
      <c r="P18" s="145">
        <f t="shared" si="0"/>
        <v>0.111</v>
      </c>
      <c r="Q18" s="103"/>
      <c r="R18" s="61"/>
      <c r="S18" s="114"/>
      <c r="T18" s="102"/>
      <c r="U18" s="144"/>
      <c r="V18" s="104"/>
      <c r="W18" s="324"/>
      <c r="X18" s="100"/>
      <c r="Y18" s="105"/>
      <c r="Z18" s="108" t="s">
        <v>143</v>
      </c>
      <c r="AA18" s="469"/>
      <c r="AB18" s="81"/>
      <c r="AC18" s="104"/>
      <c r="AD18" s="104"/>
      <c r="AE18" s="322"/>
      <c r="AF18" s="115"/>
      <c r="AG18" s="103"/>
      <c r="AH18" s="470"/>
      <c r="AI18" s="217"/>
      <c r="AJ18" s="185"/>
      <c r="AK18" s="187"/>
      <c r="AL18" s="144"/>
      <c r="AM18" s="322"/>
      <c r="AN18" s="33"/>
      <c r="AO18" s="103"/>
      <c r="AQ18" s="347"/>
      <c r="AR18" s="376"/>
      <c r="AS18" s="352"/>
      <c r="AT18" s="374"/>
      <c r="AU18" s="368"/>
      <c r="AV18" s="330"/>
      <c r="AW18" s="349"/>
      <c r="AX18" s="365"/>
    </row>
    <row r="19" spans="1:50" s="14" customFormat="1" ht="14.1" customHeight="1">
      <c r="A19" s="504"/>
      <c r="B19" s="118" t="s">
        <v>192</v>
      </c>
      <c r="C19" s="101"/>
      <c r="D19" s="104"/>
      <c r="E19" s="63"/>
      <c r="F19" s="104"/>
      <c r="G19" s="104"/>
      <c r="H19" s="323"/>
      <c r="I19" s="103"/>
      <c r="J19" s="201" t="s">
        <v>275</v>
      </c>
      <c r="K19" s="101"/>
      <c r="L19" s="104"/>
      <c r="M19" s="322"/>
      <c r="N19" s="104"/>
      <c r="O19" s="144"/>
      <c r="P19" s="145"/>
      <c r="Q19" s="210"/>
      <c r="R19" s="259"/>
      <c r="S19" s="114"/>
      <c r="T19" s="102"/>
      <c r="U19" s="144"/>
      <c r="V19" s="104"/>
      <c r="W19" s="324"/>
      <c r="X19" s="100"/>
      <c r="Y19" s="105"/>
      <c r="Z19" s="108"/>
      <c r="AA19" s="221"/>
      <c r="AB19" s="216"/>
      <c r="AC19" s="322"/>
      <c r="AD19" s="104"/>
      <c r="AE19" s="144"/>
      <c r="AF19" s="145"/>
      <c r="AG19" s="109"/>
      <c r="AH19" s="199"/>
      <c r="AI19" s="215"/>
      <c r="AJ19" s="104"/>
      <c r="AK19" s="160"/>
      <c r="AL19" s="325"/>
      <c r="AM19" s="322"/>
      <c r="AN19" s="145"/>
      <c r="AO19" s="105"/>
      <c r="AQ19" s="377"/>
      <c r="AR19" s="351"/>
      <c r="AS19" s="378"/>
      <c r="AT19" s="363"/>
      <c r="AU19" s="330"/>
      <c r="AV19" s="330"/>
      <c r="AW19" s="349"/>
      <c r="AX19" s="362"/>
    </row>
    <row r="20" spans="1:50" s="14" customFormat="1" ht="14.1" customHeight="1">
      <c r="A20" s="504"/>
      <c r="B20" s="273"/>
      <c r="C20" s="101"/>
      <c r="D20" s="192"/>
      <c r="E20" s="104"/>
      <c r="F20" s="104"/>
      <c r="G20" s="322"/>
      <c r="H20" s="100"/>
      <c r="I20" s="105"/>
      <c r="J20" s="207" t="s">
        <v>218</v>
      </c>
      <c r="K20" s="184" t="s">
        <v>219</v>
      </c>
      <c r="L20" s="232">
        <v>75</v>
      </c>
      <c r="M20" s="107"/>
      <c r="N20" s="233"/>
      <c r="O20" s="324">
        <f>L20/100</f>
        <v>0.75</v>
      </c>
      <c r="P20" s="234">
        <f>(L20*$D$2)/1000</f>
        <v>8.3249999999999993</v>
      </c>
      <c r="Q20" s="103"/>
      <c r="R20" s="471"/>
      <c r="S20" s="184"/>
      <c r="T20" s="185"/>
      <c r="U20" s="63"/>
      <c r="V20" s="63"/>
      <c r="W20" s="322"/>
      <c r="X20" s="323"/>
      <c r="Y20" s="105"/>
      <c r="Z20" s="237" t="s">
        <v>192</v>
      </c>
      <c r="AA20" s="62"/>
      <c r="AB20" s="63"/>
      <c r="AC20" s="63"/>
      <c r="AD20" s="63"/>
      <c r="AE20" s="63"/>
      <c r="AF20" s="115"/>
      <c r="AG20" s="103"/>
      <c r="AH20" s="237"/>
      <c r="AI20" s="161"/>
      <c r="AJ20" s="104"/>
      <c r="AK20" s="63"/>
      <c r="AL20" s="63"/>
      <c r="AM20" s="63"/>
      <c r="AN20" s="115"/>
      <c r="AO20" s="103"/>
      <c r="AQ20" s="379"/>
      <c r="AR20" s="380"/>
      <c r="AS20" s="347"/>
      <c r="AT20" s="381"/>
      <c r="AU20" s="381"/>
      <c r="AV20" s="381"/>
      <c r="AW20" s="372"/>
      <c r="AX20" s="382"/>
    </row>
    <row r="21" spans="1:50" s="14" customFormat="1" ht="14.1" customHeight="1">
      <c r="A21" s="513" t="s">
        <v>4</v>
      </c>
      <c r="B21" s="194" t="s">
        <v>131</v>
      </c>
      <c r="C21" s="184" t="s">
        <v>132</v>
      </c>
      <c r="D21" s="185">
        <v>75</v>
      </c>
      <c r="E21" s="63"/>
      <c r="F21" s="63"/>
      <c r="G21" s="322">
        <f>D21/100</f>
        <v>0.75</v>
      </c>
      <c r="H21" s="323">
        <f>(D21*$D$2)/1000</f>
        <v>8.3249999999999993</v>
      </c>
      <c r="I21" s="105"/>
      <c r="J21" s="207" t="s">
        <v>220</v>
      </c>
      <c r="K21" s="424" t="s">
        <v>134</v>
      </c>
      <c r="L21" s="104"/>
      <c r="M21" s="104"/>
      <c r="N21" s="104"/>
      <c r="O21" s="322"/>
      <c r="P21" s="115"/>
      <c r="Q21" s="235"/>
      <c r="R21" s="194"/>
      <c r="S21" s="184"/>
      <c r="T21" s="185"/>
      <c r="U21" s="63"/>
      <c r="V21" s="63"/>
      <c r="W21" s="322"/>
      <c r="X21" s="323"/>
      <c r="Y21" s="105"/>
      <c r="Z21" s="194" t="s">
        <v>131</v>
      </c>
      <c r="AA21" s="184" t="s">
        <v>132</v>
      </c>
      <c r="AB21" s="185">
        <v>75</v>
      </c>
      <c r="AC21" s="63"/>
      <c r="AD21" s="63"/>
      <c r="AE21" s="322">
        <f>AB21/100</f>
        <v>0.75</v>
      </c>
      <c r="AF21" s="323">
        <f>(AB21*$D$2)/1000</f>
        <v>8.3249999999999993</v>
      </c>
      <c r="AG21" s="105"/>
      <c r="AH21" s="194"/>
      <c r="AI21" s="184"/>
      <c r="AJ21" s="185"/>
      <c r="AK21" s="63"/>
      <c r="AL21" s="63"/>
      <c r="AM21" s="322"/>
      <c r="AN21" s="323"/>
      <c r="AO21" s="105"/>
      <c r="AQ21" s="383"/>
      <c r="AR21" s="351"/>
      <c r="AS21" s="384"/>
      <c r="AT21" s="381"/>
      <c r="AU21" s="381"/>
      <c r="AV21" s="330"/>
      <c r="AW21" s="349"/>
      <c r="AX21" s="362"/>
    </row>
    <row r="22" spans="1:50" s="14" customFormat="1" ht="14.1" customHeight="1">
      <c r="A22" s="514"/>
      <c r="B22" s="194" t="s">
        <v>133</v>
      </c>
      <c r="C22" s="495" t="s">
        <v>134</v>
      </c>
      <c r="D22" s="104"/>
      <c r="E22" s="104"/>
      <c r="F22" s="104"/>
      <c r="G22" s="322"/>
      <c r="H22" s="115"/>
      <c r="I22" s="103"/>
      <c r="J22" s="207" t="s">
        <v>221</v>
      </c>
      <c r="K22" s="425"/>
      <c r="L22" s="185"/>
      <c r="M22" s="104"/>
      <c r="N22" s="63"/>
      <c r="O22" s="322"/>
      <c r="P22" s="115"/>
      <c r="Q22" s="103"/>
      <c r="R22" s="194"/>
      <c r="S22" s="527"/>
      <c r="T22" s="104"/>
      <c r="U22" s="104"/>
      <c r="V22" s="104"/>
      <c r="W22" s="322"/>
      <c r="X22" s="115"/>
      <c r="Y22" s="103"/>
      <c r="Z22" s="194" t="s">
        <v>133</v>
      </c>
      <c r="AA22" s="495" t="s">
        <v>134</v>
      </c>
      <c r="AB22" s="104"/>
      <c r="AC22" s="104"/>
      <c r="AD22" s="104"/>
      <c r="AE22" s="322"/>
      <c r="AF22" s="115"/>
      <c r="AG22" s="103"/>
      <c r="AH22" s="194"/>
      <c r="AI22" s="527"/>
      <c r="AJ22" s="104"/>
      <c r="AK22" s="104"/>
      <c r="AL22" s="104"/>
      <c r="AM22" s="322"/>
      <c r="AN22" s="115"/>
      <c r="AO22" s="103"/>
      <c r="AQ22" s="383"/>
      <c r="AR22" s="523"/>
      <c r="AS22" s="347"/>
      <c r="AT22" s="347"/>
      <c r="AU22" s="347"/>
      <c r="AV22" s="330"/>
      <c r="AW22" s="372"/>
      <c r="AX22" s="365"/>
    </row>
    <row r="23" spans="1:50" s="14" customFormat="1" ht="14.1" customHeight="1">
      <c r="A23" s="514"/>
      <c r="B23" s="194" t="s">
        <v>221</v>
      </c>
      <c r="C23" s="496"/>
      <c r="D23" s="104"/>
      <c r="E23" s="104"/>
      <c r="F23" s="63"/>
      <c r="G23" s="322"/>
      <c r="H23" s="115"/>
      <c r="I23" s="103"/>
      <c r="J23" s="107" t="s">
        <v>222</v>
      </c>
      <c r="K23" s="425"/>
      <c r="L23" s="104"/>
      <c r="M23" s="104"/>
      <c r="N23" s="104"/>
      <c r="O23" s="322"/>
      <c r="P23" s="115"/>
      <c r="Q23" s="103"/>
      <c r="R23" s="194"/>
      <c r="S23" s="528"/>
      <c r="T23" s="104"/>
      <c r="U23" s="104"/>
      <c r="V23" s="63"/>
      <c r="W23" s="322"/>
      <c r="X23" s="115"/>
      <c r="Y23" s="103"/>
      <c r="Z23" s="194" t="s">
        <v>221</v>
      </c>
      <c r="AA23" s="496"/>
      <c r="AB23" s="104"/>
      <c r="AC23" s="104"/>
      <c r="AD23" s="63"/>
      <c r="AE23" s="322"/>
      <c r="AF23" s="115"/>
      <c r="AG23" s="103"/>
      <c r="AH23" s="194"/>
      <c r="AI23" s="528"/>
      <c r="AJ23" s="104"/>
      <c r="AK23" s="104"/>
      <c r="AL23" s="63"/>
      <c r="AM23" s="322"/>
      <c r="AN23" s="115"/>
      <c r="AO23" s="103"/>
      <c r="AQ23" s="383"/>
      <c r="AR23" s="524"/>
      <c r="AS23" s="347"/>
      <c r="AT23" s="347"/>
      <c r="AU23" s="381"/>
      <c r="AV23" s="330"/>
      <c r="AW23" s="372"/>
      <c r="AX23" s="365"/>
    </row>
    <row r="24" spans="1:50" s="14" customFormat="1" ht="14.1" customHeight="1">
      <c r="A24" s="515"/>
      <c r="B24" s="195" t="s">
        <v>222</v>
      </c>
      <c r="C24" s="496"/>
      <c r="D24" s="104"/>
      <c r="E24" s="104"/>
      <c r="F24" s="104"/>
      <c r="G24" s="322"/>
      <c r="H24" s="115"/>
      <c r="I24" s="103"/>
      <c r="J24" s="59" t="s">
        <v>278</v>
      </c>
      <c r="K24" s="472" t="s">
        <v>279</v>
      </c>
      <c r="L24" s="322">
        <v>18</v>
      </c>
      <c r="M24" s="150"/>
      <c r="N24" s="95"/>
      <c r="O24" s="322">
        <f>L24/100</f>
        <v>0.18</v>
      </c>
      <c r="P24" s="323">
        <f t="shared" ref="P24:P30" si="1">(L24*$D$2)/1000</f>
        <v>1.998</v>
      </c>
      <c r="Q24" s="103"/>
      <c r="R24" s="195"/>
      <c r="S24" s="529"/>
      <c r="T24" s="104"/>
      <c r="U24" s="104"/>
      <c r="V24" s="104"/>
      <c r="W24" s="322"/>
      <c r="X24" s="115"/>
      <c r="Y24" s="103"/>
      <c r="Z24" s="195" t="s">
        <v>222</v>
      </c>
      <c r="AA24" s="496"/>
      <c r="AB24" s="104"/>
      <c r="AC24" s="104"/>
      <c r="AD24" s="104"/>
      <c r="AE24" s="322"/>
      <c r="AF24" s="115"/>
      <c r="AG24" s="103"/>
      <c r="AH24" s="195"/>
      <c r="AI24" s="529"/>
      <c r="AJ24" s="104"/>
      <c r="AK24" s="104"/>
      <c r="AL24" s="104"/>
      <c r="AM24" s="322"/>
      <c r="AN24" s="115"/>
      <c r="AO24" s="103"/>
      <c r="AQ24" s="347"/>
      <c r="AR24" s="524"/>
      <c r="AS24" s="347"/>
      <c r="AT24" s="347"/>
      <c r="AU24" s="347"/>
      <c r="AV24" s="330"/>
      <c r="AW24" s="372"/>
      <c r="AX24" s="365"/>
    </row>
    <row r="25" spans="1:50" s="14" customFormat="1" ht="14.1" customHeight="1">
      <c r="A25" s="513" t="s">
        <v>5</v>
      </c>
      <c r="B25" s="86" t="s">
        <v>276</v>
      </c>
      <c r="C25" s="72" t="s">
        <v>277</v>
      </c>
      <c r="D25" s="81">
        <v>30</v>
      </c>
      <c r="E25" s="74"/>
      <c r="F25" s="78"/>
      <c r="G25" s="88">
        <f>D25/100</f>
        <v>0.3</v>
      </c>
      <c r="H25" s="94">
        <f>(D25*$D$2)/1000</f>
        <v>3.33</v>
      </c>
      <c r="I25" s="75"/>
      <c r="J25" s="108" t="s">
        <v>284</v>
      </c>
      <c r="K25" s="101" t="s">
        <v>194</v>
      </c>
      <c r="L25" s="322">
        <v>2</v>
      </c>
      <c r="M25" s="74"/>
      <c r="N25" s="78"/>
      <c r="O25" s="322">
        <f>L25/100</f>
        <v>0.02</v>
      </c>
      <c r="P25" s="323">
        <f t="shared" si="1"/>
        <v>0.222</v>
      </c>
      <c r="Q25" s="75"/>
      <c r="R25" s="256"/>
      <c r="S25" s="257"/>
      <c r="T25" s="81"/>
      <c r="U25" s="258"/>
      <c r="V25" s="322"/>
      <c r="W25" s="322"/>
      <c r="X25" s="145"/>
      <c r="Y25" s="109"/>
      <c r="Z25" s="98" t="s">
        <v>280</v>
      </c>
      <c r="AA25" s="72" t="s">
        <v>281</v>
      </c>
      <c r="AB25" s="82">
        <v>25</v>
      </c>
      <c r="AC25" s="74">
        <f>AB25/25</f>
        <v>1</v>
      </c>
      <c r="AD25" s="294"/>
      <c r="AE25" s="294"/>
      <c r="AF25" s="145">
        <f>(AB25*$D$2)/1000</f>
        <v>2.7749999999999999</v>
      </c>
      <c r="AG25" s="103"/>
      <c r="AH25" s="98"/>
      <c r="AI25" s="72"/>
      <c r="AJ25" s="104"/>
      <c r="AK25" s="148"/>
      <c r="AL25" s="74"/>
      <c r="AM25" s="88"/>
      <c r="AN25" s="234"/>
      <c r="AO25" s="103"/>
      <c r="AQ25" s="385"/>
      <c r="AR25" s="386"/>
      <c r="AS25" s="346"/>
      <c r="AT25" s="387"/>
      <c r="AU25" s="387"/>
      <c r="AV25" s="388"/>
      <c r="AW25" s="349"/>
      <c r="AX25" s="354"/>
    </row>
    <row r="26" spans="1:50" s="14" customFormat="1" ht="14.1" customHeight="1">
      <c r="A26" s="514"/>
      <c r="B26" s="86" t="s">
        <v>282</v>
      </c>
      <c r="C26" s="72" t="s">
        <v>283</v>
      </c>
      <c r="D26" s="82">
        <v>20</v>
      </c>
      <c r="E26" s="74"/>
      <c r="F26" s="78">
        <f>D26/140</f>
        <v>0.14285714285714285</v>
      </c>
      <c r="G26" s="74"/>
      <c r="H26" s="94">
        <f>(D26*$D$2)/1000</f>
        <v>2.2200000000000002</v>
      </c>
      <c r="I26" s="93"/>
      <c r="J26" s="108" t="s">
        <v>61</v>
      </c>
      <c r="K26" s="287" t="s">
        <v>287</v>
      </c>
      <c r="L26" s="322">
        <v>5</v>
      </c>
      <c r="M26" s="81"/>
      <c r="N26" s="81"/>
      <c r="O26" s="322">
        <f>L26/100</f>
        <v>0.05</v>
      </c>
      <c r="P26" s="323">
        <f t="shared" si="1"/>
        <v>0.55500000000000005</v>
      </c>
      <c r="Q26" s="93"/>
      <c r="R26" s="259"/>
      <c r="S26" s="73"/>
      <c r="T26" s="81"/>
      <c r="U26" s="325"/>
      <c r="V26" s="219"/>
      <c r="W26" s="322"/>
      <c r="X26" s="145"/>
      <c r="Y26" s="109"/>
      <c r="Z26" s="96" t="s">
        <v>210</v>
      </c>
      <c r="AA26" s="72"/>
      <c r="AB26" s="82"/>
      <c r="AC26" s="74"/>
      <c r="AD26" s="294"/>
      <c r="AE26" s="294"/>
      <c r="AF26" s="145"/>
      <c r="AG26" s="109"/>
      <c r="AH26" s="96"/>
      <c r="AI26" s="72"/>
      <c r="AJ26" s="322"/>
      <c r="AK26" s="74"/>
      <c r="AL26" s="78"/>
      <c r="AM26" s="146"/>
      <c r="AN26" s="234"/>
      <c r="AO26" s="105"/>
      <c r="AQ26" s="346"/>
      <c r="AR26" s="386"/>
      <c r="AS26" s="346"/>
      <c r="AT26" s="389"/>
      <c r="AU26" s="389"/>
      <c r="AV26" s="388"/>
      <c r="AW26" s="349"/>
      <c r="AX26" s="390"/>
    </row>
    <row r="27" spans="1:50" s="14" customFormat="1" ht="14.1" customHeight="1">
      <c r="A27" s="514"/>
      <c r="B27" s="86" t="s">
        <v>285</v>
      </c>
      <c r="C27" s="85" t="s">
        <v>286</v>
      </c>
      <c r="D27" s="82">
        <v>1</v>
      </c>
      <c r="E27" s="74"/>
      <c r="F27" s="78"/>
      <c r="G27" s="88"/>
      <c r="H27" s="94">
        <f>(D27*$D$2)/1000</f>
        <v>0.111</v>
      </c>
      <c r="I27" s="93"/>
      <c r="J27" s="83"/>
      <c r="K27" s="217" t="s">
        <v>289</v>
      </c>
      <c r="L27" s="322">
        <v>6</v>
      </c>
      <c r="M27" s="81"/>
      <c r="N27" s="81"/>
      <c r="O27" s="322">
        <f>L27/100</f>
        <v>0.06</v>
      </c>
      <c r="P27" s="323">
        <f t="shared" si="1"/>
        <v>0.66600000000000004</v>
      </c>
      <c r="Q27" s="93"/>
      <c r="R27" s="259"/>
      <c r="S27" s="257"/>
      <c r="T27" s="81"/>
      <c r="U27" s="324"/>
      <c r="V27" s="325"/>
      <c r="W27" s="322"/>
      <c r="X27" s="145"/>
      <c r="Y27" s="103"/>
      <c r="Z27" s="83" t="s">
        <v>61</v>
      </c>
      <c r="AA27" s="72"/>
      <c r="AB27" s="82"/>
      <c r="AC27" s="148"/>
      <c r="AD27" s="148"/>
      <c r="AE27" s="151"/>
      <c r="AF27" s="75"/>
      <c r="AG27" s="103"/>
      <c r="AH27" s="83"/>
      <c r="AI27" s="72"/>
      <c r="AJ27" s="322"/>
      <c r="AK27" s="174"/>
      <c r="AL27" s="78"/>
      <c r="AM27" s="88"/>
      <c r="AN27" s="234"/>
      <c r="AO27" s="75"/>
      <c r="AQ27" s="346"/>
      <c r="AR27" s="391"/>
      <c r="AS27" s="346"/>
      <c r="AT27" s="392"/>
      <c r="AU27" s="352"/>
      <c r="AV27" s="388"/>
      <c r="AW27" s="349"/>
      <c r="AX27" s="390"/>
    </row>
    <row r="28" spans="1:50" s="14" customFormat="1" ht="14.1" customHeight="1">
      <c r="A28" s="514"/>
      <c r="B28" s="86" t="s">
        <v>288</v>
      </c>
      <c r="C28" s="87"/>
      <c r="D28" s="264"/>
      <c r="E28" s="265"/>
      <c r="F28" s="148"/>
      <c r="G28" s="151"/>
      <c r="H28" s="94"/>
      <c r="I28" s="75"/>
      <c r="J28" s="83"/>
      <c r="K28" s="217" t="s">
        <v>290</v>
      </c>
      <c r="L28" s="222">
        <v>15</v>
      </c>
      <c r="M28" s="81"/>
      <c r="N28" s="81">
        <f>L28/140</f>
        <v>0.10714285714285714</v>
      </c>
      <c r="O28" s="81"/>
      <c r="P28" s="323">
        <f t="shared" si="1"/>
        <v>1.665</v>
      </c>
      <c r="Q28" s="93"/>
      <c r="R28" s="259"/>
      <c r="S28" s="73"/>
      <c r="T28" s="81"/>
      <c r="U28" s="63"/>
      <c r="V28" s="322"/>
      <c r="W28" s="322"/>
      <c r="X28" s="260"/>
      <c r="Y28" s="149"/>
      <c r="Z28" s="259"/>
      <c r="AA28" s="73"/>
      <c r="AB28" s="322"/>
      <c r="AC28" s="63"/>
      <c r="AD28" s="325"/>
      <c r="AE28" s="325"/>
      <c r="AF28" s="145"/>
      <c r="AG28" s="103"/>
      <c r="AH28" s="83"/>
      <c r="AI28" s="217"/>
      <c r="AJ28" s="63"/>
      <c r="AK28" s="174"/>
      <c r="AL28" s="78"/>
      <c r="AM28" s="82"/>
      <c r="AN28" s="94"/>
      <c r="AO28" s="125"/>
      <c r="AQ28" s="346"/>
      <c r="AR28" s="373"/>
      <c r="AS28" s="346"/>
      <c r="AT28" s="392"/>
      <c r="AU28" s="352"/>
      <c r="AV28" s="388"/>
      <c r="AW28" s="393"/>
      <c r="AX28" s="354"/>
    </row>
    <row r="29" spans="1:50" s="14" customFormat="1" ht="14.1" customHeight="1">
      <c r="A29" s="514"/>
      <c r="B29" s="86" t="s">
        <v>85</v>
      </c>
      <c r="C29" s="87"/>
      <c r="D29" s="264"/>
      <c r="E29" s="70"/>
      <c r="F29" s="74"/>
      <c r="G29" s="151"/>
      <c r="H29" s="94"/>
      <c r="I29" s="75"/>
      <c r="J29" s="83"/>
      <c r="K29" s="217" t="s">
        <v>291</v>
      </c>
      <c r="L29" s="322">
        <v>1</v>
      </c>
      <c r="M29" s="82"/>
      <c r="N29" s="82"/>
      <c r="O29" s="81"/>
      <c r="P29" s="323">
        <f t="shared" si="1"/>
        <v>0.111</v>
      </c>
      <c r="Q29" s="93"/>
      <c r="R29" s="259"/>
      <c r="S29" s="73"/>
      <c r="T29" s="81"/>
      <c r="U29" s="261"/>
      <c r="V29" s="261"/>
      <c r="W29" s="261"/>
      <c r="X29" s="262"/>
      <c r="Y29" s="75"/>
      <c r="Z29" s="259"/>
      <c r="AA29" s="73"/>
      <c r="AB29" s="322"/>
      <c r="AC29" s="279"/>
      <c r="AD29" s="279"/>
      <c r="AE29" s="81"/>
      <c r="AF29" s="94"/>
      <c r="AG29" s="149"/>
      <c r="AH29" s="83"/>
      <c r="AI29" s="217"/>
      <c r="AJ29" s="63"/>
      <c r="AK29" s="175"/>
      <c r="AL29" s="82"/>
      <c r="AM29" s="84"/>
      <c r="AN29" s="176"/>
      <c r="AO29" s="75"/>
      <c r="AQ29" s="346"/>
      <c r="AR29" s="373"/>
      <c r="AS29" s="346"/>
      <c r="AT29" s="392"/>
      <c r="AU29" s="352"/>
      <c r="AV29" s="388"/>
      <c r="AW29" s="393"/>
      <c r="AX29" s="354"/>
    </row>
    <row r="30" spans="1:50" s="14" customFormat="1" ht="14.1" customHeight="1">
      <c r="A30" s="515"/>
      <c r="B30" s="224"/>
      <c r="C30" s="73"/>
      <c r="D30" s="324"/>
      <c r="E30" s="473"/>
      <c r="F30" s="473"/>
      <c r="G30" s="151"/>
      <c r="H30" s="94"/>
      <c r="I30" s="149"/>
      <c r="J30" s="83"/>
      <c r="K30" s="326" t="s">
        <v>292</v>
      </c>
      <c r="L30" s="322">
        <v>3</v>
      </c>
      <c r="M30" s="82"/>
      <c r="N30" s="82">
        <f>L30*0.9/55</f>
        <v>4.9090909090909095E-2</v>
      </c>
      <c r="O30" s="82"/>
      <c r="P30" s="323">
        <f t="shared" si="1"/>
        <v>0.33300000000000002</v>
      </c>
      <c r="Q30" s="93"/>
      <c r="R30" s="259"/>
      <c r="S30" s="73"/>
      <c r="T30" s="81"/>
      <c r="U30" s="474"/>
      <c r="V30" s="474"/>
      <c r="W30" s="261"/>
      <c r="X30" s="475"/>
      <c r="Y30" s="75"/>
      <c r="Z30" s="83"/>
      <c r="AA30" s="217"/>
      <c r="AB30" s="322"/>
      <c r="AC30" s="82"/>
      <c r="AD30" s="82"/>
      <c r="AE30" s="81"/>
      <c r="AF30" s="323"/>
      <c r="AG30" s="93"/>
      <c r="AH30" s="83"/>
      <c r="AI30" s="217"/>
      <c r="AJ30" s="66"/>
      <c r="AK30" s="67"/>
      <c r="AL30" s="67"/>
      <c r="AM30" s="67"/>
      <c r="AN30" s="68"/>
      <c r="AO30" s="126"/>
      <c r="AQ30" s="379"/>
      <c r="AR30" s="394"/>
      <c r="AS30" s="395"/>
      <c r="AT30" s="396"/>
      <c r="AU30" s="396"/>
      <c r="AV30" s="396"/>
      <c r="AW30" s="397"/>
      <c r="AX30" s="398"/>
    </row>
    <row r="31" spans="1:50" s="76" customFormat="1" ht="14.1" customHeight="1">
      <c r="A31" s="251"/>
      <c r="B31" s="208"/>
      <c r="C31" s="64"/>
      <c r="D31" s="146"/>
      <c r="E31" s="159"/>
      <c r="F31" s="159"/>
      <c r="G31" s="151"/>
      <c r="H31" s="94"/>
      <c r="I31" s="93"/>
      <c r="J31" s="83"/>
      <c r="K31" s="65"/>
      <c r="L31" s="66"/>
      <c r="M31" s="82"/>
      <c r="N31" s="82">
        <f>L31*0.9/55</f>
        <v>0</v>
      </c>
      <c r="O31" s="82"/>
      <c r="P31" s="323">
        <f t="shared" ref="P31" si="2">(L31*$D$2)/1000</f>
        <v>0</v>
      </c>
      <c r="Q31" s="93"/>
      <c r="R31" s="83"/>
      <c r="S31" s="72"/>
      <c r="T31" s="82"/>
      <c r="U31" s="147"/>
      <c r="V31" s="74"/>
      <c r="W31" s="88"/>
      <c r="X31" s="94"/>
      <c r="Y31" s="75"/>
      <c r="Z31" s="118"/>
      <c r="AA31" s="65"/>
      <c r="AB31" s="66"/>
      <c r="AC31" s="26"/>
      <c r="AD31" s="26"/>
      <c r="AE31" s="81"/>
      <c r="AF31" s="125"/>
      <c r="AG31" s="126"/>
      <c r="AH31" s="83"/>
      <c r="AI31" s="326"/>
      <c r="AJ31" s="295"/>
      <c r="AK31" s="67"/>
      <c r="AL31" s="67"/>
      <c r="AM31" s="67"/>
      <c r="AN31" s="170"/>
      <c r="AO31" s="171"/>
      <c r="AQ31" s="379"/>
      <c r="AR31" s="399"/>
      <c r="AS31" s="400"/>
      <c r="AT31" s="396"/>
      <c r="AU31" s="396"/>
      <c r="AV31" s="396"/>
      <c r="AW31" s="401"/>
      <c r="AX31" s="402"/>
    </row>
    <row r="32" spans="1:50" s="14" customFormat="1" ht="14.1" customHeight="1">
      <c r="A32" s="242"/>
      <c r="B32" s="89"/>
      <c r="C32" s="228" t="s">
        <v>242</v>
      </c>
      <c r="D32" s="170"/>
      <c r="E32" s="229"/>
      <c r="F32" s="229"/>
      <c r="G32" s="229"/>
      <c r="H32" s="453" t="s">
        <v>243</v>
      </c>
      <c r="I32" s="453" t="s">
        <v>244</v>
      </c>
      <c r="J32" s="89"/>
      <c r="K32" s="127" t="s">
        <v>242</v>
      </c>
      <c r="L32" s="136"/>
      <c r="M32" s="129"/>
      <c r="N32" s="129"/>
      <c r="O32" s="129"/>
      <c r="P32" s="453" t="s">
        <v>243</v>
      </c>
      <c r="Q32" s="453" t="s">
        <v>244</v>
      </c>
      <c r="R32" s="135"/>
      <c r="S32" s="127" t="s">
        <v>242</v>
      </c>
      <c r="T32" s="128"/>
      <c r="U32" s="129"/>
      <c r="V32" s="129"/>
      <c r="W32" s="129"/>
      <c r="X32" s="453" t="s">
        <v>243</v>
      </c>
      <c r="Y32" s="453" t="s">
        <v>244</v>
      </c>
      <c r="Z32" s="21"/>
      <c r="AA32" s="127" t="s">
        <v>242</v>
      </c>
      <c r="AB32" s="128"/>
      <c r="AC32" s="129"/>
      <c r="AD32" s="129"/>
      <c r="AE32" s="129"/>
      <c r="AF32" s="453" t="s">
        <v>243</v>
      </c>
      <c r="AG32" s="453" t="s">
        <v>244</v>
      </c>
      <c r="AH32" s="21"/>
      <c r="AI32" s="127" t="s">
        <v>242</v>
      </c>
      <c r="AJ32" s="128"/>
      <c r="AK32" s="129"/>
      <c r="AL32" s="129"/>
      <c r="AM32" s="129"/>
      <c r="AN32" s="453" t="s">
        <v>243</v>
      </c>
      <c r="AO32" s="453" t="s">
        <v>244</v>
      </c>
      <c r="AQ32" s="403"/>
      <c r="AR32" s="404"/>
      <c r="AS32" s="401"/>
      <c r="AT32" s="405"/>
      <c r="AU32" s="405"/>
      <c r="AV32" s="405"/>
      <c r="AW32" s="406"/>
      <c r="AX32" s="402"/>
    </row>
    <row r="33" spans="1:50" s="15" customFormat="1" ht="14.1" customHeight="1">
      <c r="A33" s="507"/>
      <c r="B33" s="510" t="s">
        <v>245</v>
      </c>
      <c r="C33" s="42" t="s">
        <v>246</v>
      </c>
      <c r="D33" s="110"/>
      <c r="E33" s="130"/>
      <c r="F33" s="130"/>
      <c r="G33" s="130"/>
      <c r="H33" s="51">
        <v>4.5</v>
      </c>
      <c r="I33" s="52">
        <f>SUM(E1:E30)</f>
        <v>5.5</v>
      </c>
      <c r="J33" s="516" t="s">
        <v>245</v>
      </c>
      <c r="K33" s="42" t="s">
        <v>246</v>
      </c>
      <c r="L33" s="51"/>
      <c r="M33" s="137"/>
      <c r="N33" s="137"/>
      <c r="O33" s="137"/>
      <c r="P33" s="51">
        <v>4.5</v>
      </c>
      <c r="Q33" s="52">
        <f>SUM(M1:M30)</f>
        <v>5.5</v>
      </c>
      <c r="R33" s="530" t="s">
        <v>245</v>
      </c>
      <c r="S33" s="42" t="s">
        <v>246</v>
      </c>
      <c r="T33" s="51"/>
      <c r="U33" s="137"/>
      <c r="V33" s="137"/>
      <c r="W33" s="137"/>
      <c r="X33" s="51">
        <v>4.5</v>
      </c>
      <c r="Y33" s="52">
        <f>SUM(U1:U30)</f>
        <v>0</v>
      </c>
      <c r="Z33" s="497" t="s">
        <v>245</v>
      </c>
      <c r="AA33" s="42" t="s">
        <v>246</v>
      </c>
      <c r="AB33" s="51"/>
      <c r="AC33" s="137"/>
      <c r="AD33" s="137"/>
      <c r="AE33" s="137"/>
      <c r="AF33" s="51">
        <v>4.5</v>
      </c>
      <c r="AG33" s="52">
        <v>5.5</v>
      </c>
      <c r="AH33" s="497" t="s">
        <v>245</v>
      </c>
      <c r="AI33" s="42" t="s">
        <v>246</v>
      </c>
      <c r="AJ33" s="51"/>
      <c r="AK33" s="137"/>
      <c r="AL33" s="137"/>
      <c r="AM33" s="137"/>
      <c r="AN33" s="51">
        <v>4.5</v>
      </c>
      <c r="AO33" s="52">
        <f>SUM(AK1:AK30)</f>
        <v>0</v>
      </c>
      <c r="AQ33" s="525"/>
      <c r="AR33" s="407"/>
      <c r="AS33" s="408"/>
      <c r="AT33" s="409"/>
      <c r="AU33" s="409"/>
      <c r="AV33" s="409"/>
      <c r="AW33" s="406"/>
      <c r="AX33" s="410"/>
    </row>
    <row r="34" spans="1:50" s="16" customFormat="1" ht="14.1" customHeight="1">
      <c r="A34" s="508"/>
      <c r="B34" s="511"/>
      <c r="C34" s="43" t="s">
        <v>247</v>
      </c>
      <c r="D34" s="111"/>
      <c r="E34" s="130"/>
      <c r="F34" s="130"/>
      <c r="G34" s="130"/>
      <c r="H34" s="52">
        <v>2</v>
      </c>
      <c r="I34" s="52">
        <f>SUM(F1:F32)</f>
        <v>2.6545454545454548</v>
      </c>
      <c r="J34" s="517"/>
      <c r="K34" s="43" t="s">
        <v>247</v>
      </c>
      <c r="L34" s="52"/>
      <c r="M34" s="137"/>
      <c r="N34" s="137"/>
      <c r="O34" s="137"/>
      <c r="P34" s="52">
        <v>2</v>
      </c>
      <c r="Q34" s="52">
        <v>2.9</v>
      </c>
      <c r="R34" s="516"/>
      <c r="S34" s="43" t="s">
        <v>247</v>
      </c>
      <c r="T34" s="52"/>
      <c r="U34" s="137"/>
      <c r="V34" s="137"/>
      <c r="W34" s="137"/>
      <c r="X34" s="52">
        <v>2</v>
      </c>
      <c r="Y34" s="52">
        <f>SUM(V1:V32)</f>
        <v>0</v>
      </c>
      <c r="Z34" s="498"/>
      <c r="AA34" s="43" t="s">
        <v>247</v>
      </c>
      <c r="AB34" s="52"/>
      <c r="AC34" s="137"/>
      <c r="AD34" s="137"/>
      <c r="AE34" s="137"/>
      <c r="AF34" s="52">
        <v>2</v>
      </c>
      <c r="AG34" s="52">
        <f>SUM(AD1:AD32)</f>
        <v>2.2857142857142856</v>
      </c>
      <c r="AH34" s="498"/>
      <c r="AI34" s="43" t="s">
        <v>247</v>
      </c>
      <c r="AJ34" s="52"/>
      <c r="AK34" s="137"/>
      <c r="AL34" s="137"/>
      <c r="AM34" s="137"/>
      <c r="AN34" s="52">
        <v>2</v>
      </c>
      <c r="AO34" s="52">
        <f>SUM(AL1:AL32)</f>
        <v>0</v>
      </c>
      <c r="AQ34" s="526"/>
      <c r="AR34" s="411"/>
      <c r="AS34" s="410"/>
      <c r="AT34" s="409"/>
      <c r="AU34" s="409"/>
      <c r="AV34" s="409"/>
      <c r="AW34" s="412"/>
      <c r="AX34" s="410"/>
    </row>
    <row r="35" spans="1:50" s="16" customFormat="1" ht="14.1" customHeight="1">
      <c r="A35" s="508"/>
      <c r="B35" s="511"/>
      <c r="C35" s="44" t="s">
        <v>157</v>
      </c>
      <c r="D35" s="112"/>
      <c r="E35" s="110"/>
      <c r="F35" s="110"/>
      <c r="G35" s="110"/>
      <c r="H35" s="52">
        <f>I35</f>
        <v>1.95</v>
      </c>
      <c r="I35" s="52">
        <f>SUM(G3:G28)</f>
        <v>1.95</v>
      </c>
      <c r="J35" s="517"/>
      <c r="K35" s="44" t="s">
        <v>157</v>
      </c>
      <c r="L35" s="53"/>
      <c r="M35" s="51"/>
      <c r="N35" s="51"/>
      <c r="O35" s="51"/>
      <c r="P35" s="52">
        <f>Q35</f>
        <v>1.06</v>
      </c>
      <c r="Q35" s="52">
        <f>SUM(O3:O28)</f>
        <v>1.06</v>
      </c>
      <c r="R35" s="516"/>
      <c r="S35" s="44" t="s">
        <v>157</v>
      </c>
      <c r="T35" s="53"/>
      <c r="U35" s="51"/>
      <c r="V35" s="51"/>
      <c r="W35" s="51"/>
      <c r="X35" s="52">
        <f>Y35</f>
        <v>0</v>
      </c>
      <c r="Y35" s="52">
        <f>SUM(W3:W28)</f>
        <v>0</v>
      </c>
      <c r="Z35" s="498"/>
      <c r="AA35" s="44" t="s">
        <v>157</v>
      </c>
      <c r="AB35" s="53"/>
      <c r="AC35" s="51"/>
      <c r="AD35" s="51"/>
      <c r="AE35" s="51"/>
      <c r="AF35" s="52">
        <f>AG35</f>
        <v>2.1</v>
      </c>
      <c r="AG35" s="52">
        <f>SUM(AE3:AE28)</f>
        <v>2.1</v>
      </c>
      <c r="AH35" s="498"/>
      <c r="AI35" s="44" t="s">
        <v>157</v>
      </c>
      <c r="AJ35" s="53"/>
      <c r="AK35" s="51"/>
      <c r="AL35" s="51"/>
      <c r="AM35" s="51"/>
      <c r="AN35" s="52">
        <f>AO35</f>
        <v>0</v>
      </c>
      <c r="AO35" s="52">
        <f>SUM(AM3:AM28)</f>
        <v>0</v>
      </c>
      <c r="AQ35" s="526"/>
      <c r="AR35" s="245"/>
      <c r="AS35" s="249"/>
      <c r="AT35" s="408"/>
      <c r="AU35" s="408"/>
      <c r="AV35" s="408"/>
      <c r="AW35" s="250"/>
      <c r="AX35" s="410"/>
    </row>
    <row r="36" spans="1:50" s="15" customFormat="1" ht="14.1" customHeight="1">
      <c r="A36" s="508"/>
      <c r="B36" s="511"/>
      <c r="C36" s="44" t="s">
        <v>158</v>
      </c>
      <c r="D36" s="112"/>
      <c r="E36" s="111"/>
      <c r="F36" s="111"/>
      <c r="G36" s="111"/>
      <c r="H36" s="52">
        <v>0</v>
      </c>
      <c r="I36" s="52">
        <v>0</v>
      </c>
      <c r="J36" s="517"/>
      <c r="K36" s="44" t="s">
        <v>158</v>
      </c>
      <c r="L36" s="53"/>
      <c r="M36" s="52"/>
      <c r="N36" s="52"/>
      <c r="O36" s="52"/>
      <c r="P36" s="52">
        <v>0</v>
      </c>
      <c r="Q36" s="52">
        <v>0</v>
      </c>
      <c r="R36" s="516"/>
      <c r="S36" s="44" t="s">
        <v>158</v>
      </c>
      <c r="T36" s="53"/>
      <c r="U36" s="52"/>
      <c r="V36" s="52"/>
      <c r="W36" s="52"/>
      <c r="X36" s="52">
        <v>0</v>
      </c>
      <c r="Y36" s="52">
        <v>0</v>
      </c>
      <c r="Z36" s="498"/>
      <c r="AA36" s="44" t="s">
        <v>158</v>
      </c>
      <c r="AB36" s="53"/>
      <c r="AC36" s="52"/>
      <c r="AD36" s="52"/>
      <c r="AE36" s="52"/>
      <c r="AF36" s="52">
        <v>1</v>
      </c>
      <c r="AG36" s="52">
        <v>1</v>
      </c>
      <c r="AH36" s="498"/>
      <c r="AI36" s="44" t="s">
        <v>158</v>
      </c>
      <c r="AJ36" s="53"/>
      <c r="AK36" s="52"/>
      <c r="AL36" s="52"/>
      <c r="AM36" s="52"/>
      <c r="AN36" s="52">
        <v>0</v>
      </c>
      <c r="AO36" s="52">
        <v>0</v>
      </c>
      <c r="AQ36" s="526"/>
      <c r="AR36" s="245"/>
      <c r="AS36" s="249"/>
      <c r="AT36" s="410"/>
      <c r="AU36" s="410"/>
      <c r="AV36" s="410"/>
      <c r="AW36" s="249"/>
      <c r="AX36" s="410"/>
    </row>
    <row r="37" spans="1:50" s="15" customFormat="1" ht="14.1" customHeight="1">
      <c r="A37" s="509"/>
      <c r="B37" s="512"/>
      <c r="C37" s="45" t="s">
        <v>159</v>
      </c>
      <c r="D37" s="112"/>
      <c r="E37" s="112"/>
      <c r="F37" s="112"/>
      <c r="G37" s="112"/>
      <c r="H37" s="52">
        <v>0</v>
      </c>
      <c r="I37" s="52">
        <v>0</v>
      </c>
      <c r="J37" s="518"/>
      <c r="K37" s="45" t="s">
        <v>159</v>
      </c>
      <c r="L37" s="53"/>
      <c r="M37" s="53"/>
      <c r="N37" s="53"/>
      <c r="O37" s="53"/>
      <c r="P37" s="52">
        <v>0</v>
      </c>
      <c r="Q37" s="52">
        <v>0</v>
      </c>
      <c r="R37" s="516"/>
      <c r="S37" s="45" t="s">
        <v>159</v>
      </c>
      <c r="T37" s="53"/>
      <c r="U37" s="53"/>
      <c r="V37" s="53"/>
      <c r="W37" s="53"/>
      <c r="X37" s="52">
        <v>0</v>
      </c>
      <c r="Y37" s="52">
        <v>0</v>
      </c>
      <c r="Z37" s="499"/>
      <c r="AA37" s="45" t="s">
        <v>159</v>
      </c>
      <c r="AB37" s="53"/>
      <c r="AC37" s="53"/>
      <c r="AD37" s="53"/>
      <c r="AE37" s="53"/>
      <c r="AF37" s="52">
        <v>0</v>
      </c>
      <c r="AG37" s="52">
        <v>0</v>
      </c>
      <c r="AH37" s="499"/>
      <c r="AI37" s="45" t="s">
        <v>159</v>
      </c>
      <c r="AJ37" s="53"/>
      <c r="AK37" s="53"/>
      <c r="AL37" s="53"/>
      <c r="AM37" s="53"/>
      <c r="AN37" s="52">
        <v>0</v>
      </c>
      <c r="AO37" s="52">
        <v>0</v>
      </c>
      <c r="AQ37" s="526"/>
      <c r="AR37" s="413"/>
      <c r="AS37" s="249"/>
      <c r="AT37" s="249"/>
      <c r="AU37" s="249"/>
      <c r="AV37" s="249"/>
      <c r="AW37" s="249"/>
      <c r="AX37" s="410"/>
    </row>
    <row r="38" spans="1:50" s="15" customFormat="1" ht="14.1" customHeight="1">
      <c r="A38" s="509"/>
      <c r="B38" s="512"/>
      <c r="C38" s="255" t="s">
        <v>160</v>
      </c>
      <c r="D38" s="239"/>
      <c r="E38" s="239"/>
      <c r="F38" s="239"/>
      <c r="G38" s="239"/>
      <c r="H38" s="52">
        <v>2.5</v>
      </c>
      <c r="I38" s="52">
        <v>2.5</v>
      </c>
      <c r="J38" s="518"/>
      <c r="K38" s="255" t="s">
        <v>160</v>
      </c>
      <c r="L38" s="240"/>
      <c r="M38" s="240"/>
      <c r="N38" s="240"/>
      <c r="O38" s="240"/>
      <c r="P38" s="52">
        <v>2.5</v>
      </c>
      <c r="Q38" s="52">
        <v>2.5</v>
      </c>
      <c r="R38" s="516"/>
      <c r="S38" s="255" t="s">
        <v>160</v>
      </c>
      <c r="T38" s="240"/>
      <c r="U38" s="240"/>
      <c r="V38" s="240"/>
      <c r="W38" s="240"/>
      <c r="X38" s="52">
        <v>2.5</v>
      </c>
      <c r="Y38" s="52">
        <v>2.5</v>
      </c>
      <c r="Z38" s="499"/>
      <c r="AA38" s="255" t="s">
        <v>160</v>
      </c>
      <c r="AB38" s="240"/>
      <c r="AC38" s="240"/>
      <c r="AD38" s="240"/>
      <c r="AE38" s="240"/>
      <c r="AF38" s="52">
        <v>2.5</v>
      </c>
      <c r="AG38" s="52">
        <v>2.5</v>
      </c>
      <c r="AH38" s="499"/>
      <c r="AI38" s="255" t="s">
        <v>160</v>
      </c>
      <c r="AJ38" s="240"/>
      <c r="AK38" s="240"/>
      <c r="AL38" s="240"/>
      <c r="AM38" s="240"/>
      <c r="AN38" s="52">
        <v>2.5</v>
      </c>
      <c r="AO38" s="52">
        <v>2.5</v>
      </c>
      <c r="AQ38" s="526"/>
      <c r="AR38" s="413"/>
      <c r="AS38" s="249"/>
      <c r="AT38" s="249"/>
      <c r="AU38" s="249"/>
      <c r="AV38" s="249"/>
      <c r="AW38" s="249"/>
      <c r="AX38" s="410"/>
    </row>
    <row r="39" spans="1:50" s="15" customFormat="1" ht="14.25" customHeight="1">
      <c r="A39" s="509"/>
      <c r="B39" s="512"/>
      <c r="C39" s="238" t="s">
        <v>161</v>
      </c>
      <c r="D39" s="239"/>
      <c r="E39" s="239"/>
      <c r="F39" s="239"/>
      <c r="G39" s="239"/>
      <c r="H39" s="54">
        <f>(H33*70)+(H34*75)+(H35*25)+(H36*60)+(H37*150)+(H38*45)</f>
        <v>626.25</v>
      </c>
      <c r="I39" s="54">
        <f>(I33*70)+(I34*75)+(I35*25)+(I36*60)+(I37*150)+(I38*45)</f>
        <v>745.34090909090912</v>
      </c>
      <c r="J39" s="518"/>
      <c r="K39" s="238" t="s">
        <v>161</v>
      </c>
      <c r="L39" s="240"/>
      <c r="M39" s="240"/>
      <c r="N39" s="240"/>
      <c r="O39" s="240"/>
      <c r="P39" s="54">
        <f>(P33*70)+(P34*75)+(P35*25)+(P36*60)+(P37*150)+(P38*45)</f>
        <v>604</v>
      </c>
      <c r="Q39" s="54">
        <f>(Q33*70)+(Q34*75)+(Q35*25)+(Q36*60)+(Q37*150)+(Q38*45)</f>
        <v>741.5</v>
      </c>
      <c r="R39" s="531"/>
      <c r="S39" s="238" t="s">
        <v>161</v>
      </c>
      <c r="T39" s="240"/>
      <c r="U39" s="240"/>
      <c r="V39" s="240"/>
      <c r="W39" s="240"/>
      <c r="X39" s="54">
        <f>(X33*70)+(X34*75)+(X35*25)+(X36*60)+(X37*150)+(X38*45)</f>
        <v>577.5</v>
      </c>
      <c r="Y39" s="54">
        <f>(Y33*70)+(Y34*75)+(Y35*25)+(Y36*60)+(Y37*150)+(Y38*45)</f>
        <v>112.5</v>
      </c>
      <c r="Z39" s="499"/>
      <c r="AA39" s="238" t="s">
        <v>161</v>
      </c>
      <c r="AB39" s="240"/>
      <c r="AC39" s="240"/>
      <c r="AD39" s="240"/>
      <c r="AE39" s="240"/>
      <c r="AF39" s="54">
        <f>(AF33*70)+(AF34*75)+(AF35*25)+(AF36*60)+(AF37*150)+(AF38*45)</f>
        <v>690</v>
      </c>
      <c r="AG39" s="54">
        <f>(AG33*70)+(AG34*75)+(AG35*25)+(AG36*60)+(AG37*150)+(AG38*45)</f>
        <v>781.42857142857144</v>
      </c>
      <c r="AH39" s="499"/>
      <c r="AI39" s="238" t="s">
        <v>161</v>
      </c>
      <c r="AJ39" s="240"/>
      <c r="AK39" s="240"/>
      <c r="AL39" s="240"/>
      <c r="AM39" s="240"/>
      <c r="AN39" s="54">
        <f>(AN33*70)+(AN34*75)+(AN35*25)+(AN36*60)+(AN37*150)+(AN38*45)</f>
        <v>577.5</v>
      </c>
      <c r="AO39" s="54">
        <f>(AO33*70)+(AO34*75)+(AO35*25)+(AO36*60)+(AO37*150)+(AO38*45)</f>
        <v>112.5</v>
      </c>
      <c r="AQ39" s="526"/>
      <c r="AR39" s="245"/>
      <c r="AS39" s="249"/>
      <c r="AT39" s="249"/>
      <c r="AU39" s="249"/>
      <c r="AV39" s="249"/>
      <c r="AW39" s="250"/>
      <c r="AX39" s="250"/>
    </row>
    <row r="40" spans="1:50" s="15" customFormat="1" ht="8.25" customHeight="1">
      <c r="A40" s="243"/>
      <c r="B40" s="244"/>
      <c r="C40" s="245"/>
      <c r="D40" s="246"/>
      <c r="E40" s="246"/>
      <c r="F40" s="246"/>
      <c r="G40" s="246"/>
      <c r="H40" s="247"/>
      <c r="I40" s="247"/>
      <c r="J40" s="248"/>
      <c r="K40" s="245"/>
      <c r="L40" s="249"/>
      <c r="M40" s="249"/>
      <c r="N40" s="249"/>
      <c r="O40" s="249"/>
      <c r="P40" s="250"/>
      <c r="Q40" s="250"/>
      <c r="R40" s="248"/>
      <c r="S40" s="245"/>
      <c r="T40" s="249"/>
      <c r="U40" s="249"/>
      <c r="V40" s="249"/>
      <c r="W40" s="249"/>
      <c r="X40" s="250"/>
      <c r="Y40" s="250"/>
      <c r="Z40" s="248"/>
      <c r="AA40" s="245"/>
      <c r="AB40" s="249"/>
      <c r="AC40" s="249"/>
      <c r="AD40" s="249"/>
      <c r="AE40" s="249"/>
      <c r="AF40" s="250"/>
      <c r="AG40" s="250"/>
      <c r="AH40" s="248"/>
      <c r="AI40" s="245"/>
      <c r="AJ40" s="249"/>
      <c r="AK40" s="249"/>
      <c r="AL40" s="249"/>
      <c r="AM40" s="249"/>
      <c r="AN40" s="250"/>
      <c r="AO40" s="250"/>
    </row>
    <row r="41" spans="1:50" ht="19.5" customHeight="1">
      <c r="C41" s="49" t="s">
        <v>35</v>
      </c>
      <c r="K41" s="49" t="s">
        <v>38</v>
      </c>
      <c r="S41" s="12" t="s">
        <v>36</v>
      </c>
    </row>
    <row r="42" spans="1:50" ht="18.75" customHeight="1">
      <c r="C42" s="486" t="s">
        <v>60</v>
      </c>
      <c r="D42" s="486"/>
      <c r="E42" s="486"/>
      <c r="F42" s="486"/>
      <c r="G42" s="486"/>
      <c r="H42" s="486"/>
      <c r="I42" s="486"/>
      <c r="J42" s="486"/>
      <c r="K42" s="486"/>
      <c r="L42" s="486"/>
      <c r="M42" s="486"/>
      <c r="N42" s="486"/>
      <c r="O42" s="486"/>
    </row>
    <row r="43" spans="1:50" ht="14.1" customHeight="1">
      <c r="AH43"/>
      <c r="AI43"/>
      <c r="AN43"/>
    </row>
    <row r="45" spans="1:50" ht="14.1" customHeight="1">
      <c r="AH45"/>
      <c r="AI45"/>
      <c r="AN45"/>
    </row>
    <row r="46" spans="1:50" ht="14.1" customHeight="1">
      <c r="AH46"/>
      <c r="AI46"/>
      <c r="AN46"/>
    </row>
    <row r="47" spans="1:50" ht="14.1" customHeight="1">
      <c r="AH47"/>
      <c r="AI47"/>
      <c r="AN47"/>
    </row>
  </sheetData>
  <mergeCells count="27">
    <mergeCell ref="C42:O42"/>
    <mergeCell ref="A33:A39"/>
    <mergeCell ref="B33:B39"/>
    <mergeCell ref="J33:J39"/>
    <mergeCell ref="D2:E2"/>
    <mergeCell ref="AH33:AH39"/>
    <mergeCell ref="S22:S24"/>
    <mergeCell ref="AA22:AA24"/>
    <mergeCell ref="C22:C24"/>
    <mergeCell ref="R33:R39"/>
    <mergeCell ref="Z33:Z39"/>
    <mergeCell ref="AR22:AR24"/>
    <mergeCell ref="AQ33:AQ39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22" sqref="J22"/>
    </sheetView>
  </sheetViews>
  <sheetFormatPr defaultRowHeight="16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2</vt:i4>
      </vt:variant>
    </vt:vector>
  </HeadingPairs>
  <TitlesOfParts>
    <vt:vector size="8" baseType="lpstr">
      <vt:lpstr>2月菜單</vt:lpstr>
      <vt:lpstr>素食</vt:lpstr>
      <vt:lpstr>0216~0217</vt:lpstr>
      <vt:lpstr>0219~0223</vt:lpstr>
      <vt:lpstr>0226~0229</vt:lpstr>
      <vt:lpstr>工作表1</vt:lpstr>
      <vt:lpstr>'2月菜單'!Print_Area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User01</cp:lastModifiedBy>
  <cp:lastPrinted>2024-02-06T02:20:27Z</cp:lastPrinted>
  <dcterms:created xsi:type="dcterms:W3CDTF">2010-08-25T11:17:24Z</dcterms:created>
  <dcterms:modified xsi:type="dcterms:W3CDTF">2024-02-06T02:27:29Z</dcterms:modified>
</cp:coreProperties>
</file>