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06\共用資料\114年月菜單\1月\公辦民營\國中\供餐學校(送審後)\"/>
    </mc:Choice>
  </mc:AlternateContent>
  <xr:revisionPtr revIDLastSave="0" documentId="13_ncr:1_{746B0DB5-67D1-408A-AFDB-8CCEFD9298E3}" xr6:coauthVersionLast="47" xr6:coauthVersionMax="47" xr10:uidLastSave="{00000000-0000-0000-0000-000000000000}"/>
  <bookViews>
    <workbookView xWindow="3225" yWindow="0" windowWidth="21930" windowHeight="15420" tabRatio="886" xr2:uid="{00000000-000D-0000-FFFF-FFFF00000000}"/>
  </bookViews>
  <sheets>
    <sheet name="1月菜單" sheetId="10" r:id="rId1"/>
    <sheet name="素食" sheetId="12" r:id="rId2"/>
    <sheet name="0101~0103" sheetId="13" r:id="rId3"/>
    <sheet name="0106~0110" sheetId="11" r:id="rId4"/>
    <sheet name="0113~0117" sheetId="4" r:id="rId5"/>
    <sheet name="0120" sheetId="15" r:id="rId6"/>
  </sheets>
  <definedNames>
    <definedName name="_xlnm.Print_Area" localSheetId="0">'1月菜單'!$A$1:$N$20</definedName>
    <definedName name="_xlnm.Print_Area" localSheetId="1">素食!$A$1:$N$19</definedName>
  </definedNames>
  <calcPr calcId="191029"/>
</workbook>
</file>

<file path=xl/calcChain.xml><?xml version="1.0" encoding="utf-8"?>
<calcChain xmlns="http://schemas.openxmlformats.org/spreadsheetml/2006/main">
  <c r="N17" i="12" l="1"/>
  <c r="N16" i="12"/>
  <c r="N15" i="12"/>
  <c r="N14" i="12"/>
  <c r="N13" i="12"/>
  <c r="N12" i="12"/>
  <c r="N11" i="12"/>
  <c r="N10" i="12"/>
  <c r="N9" i="12"/>
  <c r="N8" i="12"/>
  <c r="N7" i="12"/>
  <c r="N6" i="12"/>
  <c r="N5" i="12"/>
  <c r="X25" i="4"/>
  <c r="W25" i="4"/>
  <c r="X21" i="11"/>
  <c r="W21" i="11"/>
  <c r="AN6" i="4"/>
  <c r="AK6" i="4"/>
  <c r="AN5" i="4"/>
  <c r="AK5" i="4"/>
  <c r="AN6" i="11"/>
  <c r="AK6" i="11"/>
  <c r="AN5" i="11"/>
  <c r="AK5" i="11"/>
  <c r="AL8" i="11"/>
  <c r="AN8" i="11"/>
  <c r="AN6" i="13"/>
  <c r="AK6" i="13"/>
  <c r="AN5" i="13"/>
  <c r="AK5" i="13"/>
  <c r="AN28" i="11"/>
  <c r="AN27" i="11"/>
  <c r="AM27" i="11"/>
  <c r="AN26" i="11"/>
  <c r="AL26" i="11"/>
  <c r="AN25" i="11"/>
  <c r="AK25" i="11"/>
  <c r="AF26" i="11"/>
  <c r="AC26" i="11"/>
  <c r="AF25" i="11"/>
  <c r="AC25" i="11"/>
  <c r="Y35" i="11"/>
  <c r="AN9" i="4"/>
  <c r="AM9" i="4"/>
  <c r="AN8" i="4"/>
  <c r="AL8" i="4"/>
  <c r="H12" i="11"/>
  <c r="G12" i="11"/>
  <c r="H11" i="11"/>
  <c r="G11" i="11"/>
  <c r="H10" i="11"/>
  <c r="G10" i="11"/>
  <c r="H9" i="11"/>
  <c r="H8" i="11"/>
  <c r="F8" i="11"/>
  <c r="V17" i="4"/>
  <c r="Y36" i="4"/>
  <c r="AF29" i="13"/>
  <c r="AE29" i="13"/>
  <c r="AF28" i="13"/>
  <c r="AD28" i="13"/>
  <c r="AF27" i="13"/>
  <c r="AF26" i="13"/>
  <c r="AE26" i="13"/>
  <c r="AF25" i="13"/>
  <c r="AC25" i="13"/>
  <c r="W19" i="4" l="1"/>
  <c r="X18" i="4"/>
  <c r="X19" i="4"/>
  <c r="F10" i="15"/>
  <c r="G9" i="15"/>
  <c r="G8" i="15"/>
  <c r="AL26" i="4"/>
  <c r="AK25" i="4"/>
  <c r="AN26" i="4"/>
  <c r="AN25" i="4"/>
  <c r="AD18" i="4"/>
  <c r="AE17" i="4"/>
  <c r="AD16" i="4"/>
  <c r="AD15" i="4"/>
  <c r="AE25" i="4" l="1"/>
  <c r="H18" i="15"/>
  <c r="G18" i="15"/>
  <c r="H17" i="15"/>
  <c r="H16" i="15"/>
  <c r="F16" i="15"/>
  <c r="H15" i="15"/>
  <c r="E15" i="15"/>
  <c r="U18" i="4"/>
  <c r="X17" i="4"/>
  <c r="M18" i="4"/>
  <c r="O17" i="4"/>
  <c r="W18" i="11"/>
  <c r="U17" i="11"/>
  <c r="V16" i="11"/>
  <c r="AD18" i="11"/>
  <c r="O12" i="4"/>
  <c r="O9" i="4"/>
  <c r="P12" i="4"/>
  <c r="AL18" i="11"/>
  <c r="AN18" i="11"/>
  <c r="AE9" i="11"/>
  <c r="AM17" i="11"/>
  <c r="AM16" i="11"/>
  <c r="AK15" i="11"/>
  <c r="AF16" i="11"/>
  <c r="AF17" i="11"/>
  <c r="AF18" i="11"/>
  <c r="AF15" i="11"/>
  <c r="AE16" i="11"/>
  <c r="AE17" i="11"/>
  <c r="AE15" i="11"/>
  <c r="V8" i="11"/>
  <c r="W9" i="11"/>
  <c r="W10" i="11"/>
  <c r="V14" i="11"/>
  <c r="W15" i="11"/>
  <c r="X18" i="11" l="1"/>
  <c r="X17" i="11"/>
  <c r="X16" i="11"/>
  <c r="N17" i="11"/>
  <c r="O15" i="11"/>
  <c r="O18" i="11"/>
  <c r="P11" i="11"/>
  <c r="P10" i="11"/>
  <c r="P9" i="11"/>
  <c r="P8" i="11"/>
  <c r="N8" i="11"/>
  <c r="AN27" i="13"/>
  <c r="AM27" i="13"/>
  <c r="AN26" i="13"/>
  <c r="AL26" i="13"/>
  <c r="AN25" i="13"/>
  <c r="AM25" i="13"/>
  <c r="AF10" i="11"/>
  <c r="AE10" i="11"/>
  <c r="AF9" i="11"/>
  <c r="AF8" i="11"/>
  <c r="AD8" i="11"/>
  <c r="AF8" i="13"/>
  <c r="AD8" i="13"/>
  <c r="P17" i="4" l="1"/>
  <c r="P18" i="4"/>
  <c r="P16" i="4"/>
  <c r="O16" i="4"/>
  <c r="P15" i="4"/>
  <c r="O15" i="4"/>
  <c r="AN18" i="4"/>
  <c r="AM18" i="4"/>
  <c r="AN17" i="4"/>
  <c r="AM17" i="4"/>
  <c r="AN16" i="4"/>
  <c r="AL16" i="4"/>
  <c r="AN15" i="4"/>
  <c r="AM15" i="4"/>
  <c r="P27" i="4"/>
  <c r="P26" i="4"/>
  <c r="N26" i="4"/>
  <c r="P25" i="4"/>
  <c r="O25" i="4"/>
  <c r="AF18" i="4"/>
  <c r="AF17" i="4"/>
  <c r="AF16" i="4"/>
  <c r="AF15" i="4"/>
  <c r="AL8" i="13"/>
  <c r="AN11" i="13"/>
  <c r="AM11" i="13"/>
  <c r="AN10" i="13"/>
  <c r="AM10" i="13"/>
  <c r="AN9" i="13"/>
  <c r="AN8" i="13"/>
  <c r="AL16" i="13" l="1"/>
  <c r="AM15" i="13"/>
  <c r="H26" i="11"/>
  <c r="F26" i="11"/>
  <c r="H25" i="11"/>
  <c r="G25" i="11"/>
  <c r="N17" i="10"/>
  <c r="N16" i="10"/>
  <c r="N15" i="10"/>
  <c r="N14" i="10"/>
  <c r="N13" i="10"/>
  <c r="N12" i="10"/>
  <c r="N6" i="10"/>
  <c r="N5" i="10"/>
  <c r="N11" i="10"/>
  <c r="N10" i="10"/>
  <c r="N9" i="10"/>
  <c r="N8" i="10"/>
  <c r="N7" i="10"/>
  <c r="H21" i="15" l="1"/>
  <c r="G21" i="15"/>
  <c r="H5" i="4"/>
  <c r="E5" i="4"/>
  <c r="H5" i="11"/>
  <c r="E5" i="11"/>
  <c r="U5" i="11" l="1"/>
  <c r="W11" i="11"/>
  <c r="W12" i="11"/>
  <c r="W13" i="11"/>
  <c r="H5" i="15"/>
  <c r="E5" i="15"/>
  <c r="H30" i="15"/>
  <c r="F30" i="15"/>
  <c r="H29" i="15"/>
  <c r="H28" i="15"/>
  <c r="F28" i="15"/>
  <c r="H27" i="15"/>
  <c r="G27" i="15"/>
  <c r="H26" i="15"/>
  <c r="G26" i="15"/>
  <c r="H25" i="15"/>
  <c r="G25" i="15"/>
  <c r="H10" i="15"/>
  <c r="H9" i="15"/>
  <c r="H8" i="15"/>
  <c r="AG36" i="15" l="1"/>
  <c r="Y36" i="15"/>
  <c r="Q36" i="15"/>
  <c r="I36" i="15"/>
  <c r="Y35" i="15"/>
  <c r="Y33" i="15"/>
  <c r="Y39" i="15" s="1"/>
  <c r="Q33" i="15"/>
  <c r="I33" i="15"/>
  <c r="AG35" i="15"/>
  <c r="Q35" i="15"/>
  <c r="I35" i="15"/>
  <c r="AO35" i="15"/>
  <c r="AO34" i="15"/>
  <c r="AG34" i="15"/>
  <c r="Y34" i="15"/>
  <c r="Q34" i="15"/>
  <c r="I34" i="15"/>
  <c r="AO33" i="15"/>
  <c r="AG33" i="15"/>
  <c r="AI3" i="15"/>
  <c r="AA3" i="15"/>
  <c r="S3" i="15"/>
  <c r="K3" i="15"/>
  <c r="X5" i="4"/>
  <c r="U5" i="4"/>
  <c r="AF26" i="4"/>
  <c r="AD26" i="4"/>
  <c r="H26" i="4"/>
  <c r="F26" i="4"/>
  <c r="AF25" i="4"/>
  <c r="H25" i="4"/>
  <c r="G25" i="4"/>
  <c r="AN21" i="4"/>
  <c r="AM21" i="4"/>
  <c r="AF21" i="4"/>
  <c r="AE21" i="4"/>
  <c r="P21" i="4"/>
  <c r="O21" i="4"/>
  <c r="H21" i="4"/>
  <c r="G21" i="4"/>
  <c r="X16" i="4"/>
  <c r="W16" i="4"/>
  <c r="H16" i="4"/>
  <c r="F16" i="4"/>
  <c r="X15" i="4"/>
  <c r="W15" i="4"/>
  <c r="H15" i="4"/>
  <c r="G15" i="4"/>
  <c r="X14" i="4"/>
  <c r="X13" i="4"/>
  <c r="W13" i="4"/>
  <c r="X12" i="4"/>
  <c r="AF11" i="4"/>
  <c r="X11" i="4"/>
  <c r="W11" i="4"/>
  <c r="P11" i="4"/>
  <c r="AF10" i="4"/>
  <c r="AE10" i="4"/>
  <c r="X10" i="4"/>
  <c r="V10" i="4"/>
  <c r="P10" i="4"/>
  <c r="AF9" i="4"/>
  <c r="X9" i="4"/>
  <c r="V9" i="4"/>
  <c r="P9" i="4"/>
  <c r="AF8" i="4"/>
  <c r="AD8" i="4"/>
  <c r="X8" i="4"/>
  <c r="V8" i="4"/>
  <c r="P8" i="4"/>
  <c r="N8" i="4"/>
  <c r="H8" i="4"/>
  <c r="F8" i="4"/>
  <c r="P26" i="11"/>
  <c r="N26" i="11"/>
  <c r="P25" i="11"/>
  <c r="O25" i="11"/>
  <c r="AN21" i="11"/>
  <c r="AM21" i="11"/>
  <c r="AF21" i="11"/>
  <c r="AE21" i="11"/>
  <c r="P21" i="11"/>
  <c r="O21" i="11"/>
  <c r="H21" i="11"/>
  <c r="G21" i="11"/>
  <c r="AN17" i="11"/>
  <c r="P17" i="11"/>
  <c r="AN16" i="11"/>
  <c r="P16" i="11"/>
  <c r="O16" i="11"/>
  <c r="H16" i="11"/>
  <c r="F16" i="11"/>
  <c r="AN15" i="11"/>
  <c r="X15" i="11"/>
  <c r="P15" i="11"/>
  <c r="H15" i="11"/>
  <c r="G15" i="11"/>
  <c r="X14" i="11"/>
  <c r="X13" i="11"/>
  <c r="AN12" i="11"/>
  <c r="AM12" i="11"/>
  <c r="X12" i="11"/>
  <c r="AN11" i="11"/>
  <c r="AM11" i="11"/>
  <c r="X11" i="11"/>
  <c r="AN10" i="11"/>
  <c r="X10" i="11"/>
  <c r="AN9" i="11"/>
  <c r="AL9" i="11"/>
  <c r="X9" i="11"/>
  <c r="X8" i="11"/>
  <c r="X5" i="11"/>
  <c r="AG39" i="15" l="1"/>
  <c r="I39" i="15"/>
  <c r="AO39" i="15"/>
  <c r="Q39" i="15"/>
  <c r="AF6" i="13"/>
  <c r="AC6" i="13"/>
  <c r="AF5" i="13"/>
  <c r="AC5" i="13"/>
  <c r="AN21" i="13"/>
  <c r="AM21" i="13"/>
  <c r="AO35" i="13" s="1"/>
  <c r="AF21" i="13"/>
  <c r="AE21" i="13"/>
  <c r="AN18" i="13"/>
  <c r="AF18" i="13"/>
  <c r="AD18" i="13"/>
  <c r="AN17" i="13"/>
  <c r="AF17" i="13"/>
  <c r="AE17" i="13"/>
  <c r="AN16" i="13"/>
  <c r="AF16" i="13"/>
  <c r="AE16" i="13"/>
  <c r="AN15" i="13"/>
  <c r="AF15" i="13"/>
  <c r="AE15" i="13"/>
  <c r="AA3" i="13"/>
  <c r="S3" i="13" l="1"/>
  <c r="K3" i="13"/>
  <c r="AI3" i="11" l="1"/>
  <c r="AA3" i="11"/>
  <c r="S3" i="11"/>
  <c r="K3" i="11"/>
  <c r="AG33" i="13" l="1"/>
  <c r="AF6" i="4"/>
  <c r="AC6" i="4"/>
  <c r="P6" i="4"/>
  <c r="M6" i="4"/>
  <c r="AF5" i="4"/>
  <c r="AC5" i="4"/>
  <c r="P5" i="4"/>
  <c r="M5" i="4"/>
  <c r="AF6" i="11"/>
  <c r="AC6" i="11"/>
  <c r="P6" i="11"/>
  <c r="M6" i="11"/>
  <c r="AF5" i="11"/>
  <c r="AC5" i="11"/>
  <c r="P5" i="11"/>
  <c r="M5" i="11"/>
  <c r="AO34" i="11" l="1"/>
  <c r="AO34" i="4"/>
  <c r="AO34" i="13"/>
  <c r="AG34" i="11"/>
  <c r="AG34" i="4"/>
  <c r="AG34" i="13"/>
  <c r="Y34" i="11"/>
  <c r="Y33" i="11"/>
  <c r="Y35" i="4"/>
  <c r="Y34" i="4"/>
  <c r="Y35" i="13"/>
  <c r="Y34" i="13"/>
  <c r="Q34" i="11"/>
  <c r="Q34" i="4"/>
  <c r="Q34" i="13"/>
  <c r="I35" i="4"/>
  <c r="I35" i="13"/>
  <c r="I34" i="11"/>
  <c r="I34" i="4"/>
  <c r="I34" i="13"/>
  <c r="AO33" i="13" l="1"/>
  <c r="Y33" i="13"/>
  <c r="Y39" i="13" s="1"/>
  <c r="AO35" i="4"/>
  <c r="AG35" i="4"/>
  <c r="Q35" i="4"/>
  <c r="AO35" i="11"/>
  <c r="AG35" i="11"/>
  <c r="Q35" i="11"/>
  <c r="I35" i="11"/>
  <c r="AG35" i="13"/>
  <c r="Q35" i="13"/>
  <c r="AO33" i="11" l="1"/>
  <c r="AO33" i="4"/>
  <c r="Y33" i="4" l="1"/>
  <c r="AG33" i="11" l="1"/>
  <c r="AI3" i="4" l="1"/>
  <c r="AG33" i="4"/>
  <c r="AO39" i="4" l="1"/>
  <c r="AG36" i="4"/>
  <c r="AG39" i="4" s="1"/>
  <c r="Y39" i="4"/>
  <c r="I36" i="4"/>
  <c r="AO39" i="11" l="1"/>
  <c r="AO39" i="13"/>
  <c r="AG39" i="11"/>
  <c r="AG36" i="13"/>
  <c r="AG39" i="13" s="1"/>
  <c r="Y39" i="11"/>
  <c r="Q36" i="13"/>
  <c r="I36" i="11"/>
  <c r="I36" i="13"/>
  <c r="I33" i="11" l="1"/>
  <c r="I39" i="11" s="1"/>
  <c r="I33" i="4"/>
  <c r="I39" i="4" s="1"/>
  <c r="Q33" i="13"/>
  <c r="Q39" i="13" s="1"/>
  <c r="I33" i="13"/>
  <c r="I39" i="13" s="1"/>
  <c r="Q33" i="4" l="1"/>
  <c r="Q39" i="4" s="1"/>
  <c r="Q33" i="11"/>
  <c r="Q39" i="11" s="1"/>
  <c r="AA3" i="4" l="1"/>
  <c r="S3" i="4"/>
  <c r="K3" i="4"/>
</calcChain>
</file>

<file path=xl/sharedStrings.xml><?xml version="1.0" encoding="utf-8"?>
<sst xmlns="http://schemas.openxmlformats.org/spreadsheetml/2006/main" count="1132" uniqueCount="437">
  <si>
    <t>湯</t>
    <phoneticPr fontId="20" type="noConversion"/>
  </si>
  <si>
    <t>人數</t>
    <phoneticPr fontId="20" type="noConversion"/>
  </si>
  <si>
    <t>主
菜</t>
    <phoneticPr fontId="20" type="noConversion"/>
  </si>
  <si>
    <t>副
菜</t>
    <phoneticPr fontId="20" type="noConversion"/>
  </si>
  <si>
    <t>青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</si>
  <si>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</si>
  <si>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</si>
  <si>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</si>
  <si>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</si>
  <si>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</si>
  <si>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</si>
  <si>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菜名</t>
    <phoneticPr fontId="20" type="noConversion"/>
  </si>
  <si>
    <t>食材</t>
    <phoneticPr fontId="20" type="noConversion"/>
  </si>
  <si>
    <t>主
食</t>
    <phoneticPr fontId="20" type="noConversion"/>
  </si>
  <si>
    <t>單位</t>
    <phoneticPr fontId="20" type="noConversion"/>
  </si>
  <si>
    <t>每人(g)</t>
    <phoneticPr fontId="20" type="noConversion"/>
  </si>
  <si>
    <t>屏東縣</t>
  </si>
  <si>
    <t>公斤</t>
    <phoneticPr fontId="20" type="noConversion"/>
  </si>
  <si>
    <t>採購量</t>
    <phoneticPr fontId="20" type="noConversion"/>
  </si>
  <si>
    <t>C</t>
    <phoneticPr fontId="20" type="noConversion"/>
  </si>
  <si>
    <t>P</t>
    <phoneticPr fontId="20" type="noConversion"/>
  </si>
  <si>
    <t>採購量</t>
    <phoneticPr fontId="20" type="noConversion"/>
  </si>
  <si>
    <t>V</t>
    <phoneticPr fontId="20" type="noConversion"/>
  </si>
  <si>
    <t xml:space="preserve">總熱量  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</si>
  <si>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</si>
  <si>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</si>
  <si>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</si>
  <si>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</si>
  <si>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菜名</t>
    <phoneticPr fontId="20" type="noConversion"/>
  </si>
  <si>
    <t>食材</t>
    <phoneticPr fontId="20" type="noConversion"/>
  </si>
  <si>
    <t>每人(g)</t>
    <phoneticPr fontId="20" type="noConversion"/>
  </si>
  <si>
    <t>廠商營養師:</t>
    <phoneticPr fontId="20" type="noConversion"/>
  </si>
  <si>
    <t>校長:</t>
    <phoneticPr fontId="20" type="noConversion"/>
  </si>
  <si>
    <t>標章類別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</si>
  <si>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</si>
  <si>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</si>
  <si>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</si>
  <si>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</si>
  <si>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>執行秘書: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</si>
  <si>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</si>
  <si>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</si>
  <si>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</si>
  <si>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</si>
  <si>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總熱量  </t>
    <phoneticPr fontId="20" type="noConversion"/>
  </si>
  <si>
    <t xml:space="preserve">乳品類(份) 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</si>
  <si>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</si>
  <si>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</si>
  <si>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</si>
  <si>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</si>
  <si>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副菜2</t>
  </si>
  <si>
    <t>(煮)</t>
    <phoneticPr fontId="20" type="noConversion"/>
  </si>
  <si>
    <t>增加小饅頭類的小點心</t>
  </si>
  <si>
    <t>無骨雞排改柳葉魚</t>
    <phoneticPr fontId="20" type="noConversion"/>
  </si>
  <si>
    <t>川燙肉絲改單份的肉類;增加小饅頭類的小點心;飯湯增加豆腐</t>
    <phoneticPr fontId="20" type="noConversion"/>
  </si>
  <si>
    <t>滷肉臊改單份的肉類</t>
    <phoneticPr fontId="20" type="noConversion"/>
  </si>
  <si>
    <t xml:space="preserve">         【大聚便當有限公司】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</si>
  <si>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</si>
  <si>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</si>
  <si>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</si>
  <si>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</si>
  <si>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</si>
  <si>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</si>
  <si>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熱量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</si>
  <si>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</si>
  <si>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</si>
  <si>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</si>
  <si>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素食</t>
    <phoneticPr fontId="20" type="noConversion"/>
  </si>
  <si>
    <t>白</t>
    <phoneticPr fontId="20" type="noConversion"/>
  </si>
  <si>
    <t>1~3</t>
    <phoneticPr fontId="20" type="noConversion"/>
  </si>
  <si>
    <t>1~3</t>
    <phoneticPr fontId="20" type="noConversion"/>
  </si>
  <si>
    <t>1~3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</si>
  <si>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</si>
  <si>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</si>
  <si>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</si>
  <si>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(五)</t>
    <phoneticPr fontId="20" type="noConversion"/>
  </si>
  <si>
    <t>(煮)</t>
    <phoneticPr fontId="20" type="noConversion"/>
  </si>
  <si>
    <t>※本校一律使用國產豬.牛肉※</t>
    <phoneticPr fontId="20" type="noConversion"/>
  </si>
  <si>
    <t>※本校一律使用國產豬.牛肉※</t>
    <phoneticPr fontId="20" type="noConversion"/>
  </si>
  <si>
    <t>油脂與堅果種子類(份)</t>
    <phoneticPr fontId="20" type="noConversion"/>
  </si>
  <si>
    <t>油脂與堅果種子類(份)</t>
    <phoneticPr fontId="20" type="noConversion"/>
  </si>
  <si>
    <t>湯</t>
  </si>
  <si>
    <t>濃</t>
  </si>
  <si>
    <t>蛋</t>
  </si>
  <si>
    <t xml:space="preserve">水果類(份)  </t>
    <phoneticPr fontId="20" type="noConversion"/>
  </si>
  <si>
    <t xml:space="preserve">乳品類(份)  </t>
    <phoneticPr fontId="20" type="noConversion"/>
  </si>
  <si>
    <t>麵條</t>
    <phoneticPr fontId="20" type="noConversion"/>
  </si>
  <si>
    <t>花</t>
  </si>
  <si>
    <t>3.麻油</t>
  </si>
  <si>
    <t>5.薑片</t>
  </si>
  <si>
    <t>白米</t>
    <phoneticPr fontId="20" type="noConversion"/>
  </si>
  <si>
    <t>糙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</si>
  <si>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</si>
  <si>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</si>
  <si>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</si>
  <si>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米</t>
    <phoneticPr fontId="20" type="noConversion"/>
  </si>
  <si>
    <t>飯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</si>
  <si>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</si>
  <si>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</si>
  <si>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</si>
  <si>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</si>
  <si>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</si>
  <si>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</si>
  <si>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熱量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</si>
  <si>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</si>
  <si>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</si>
  <si>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</si>
  <si>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(一)</t>
    <phoneticPr fontId="20" type="noConversion"/>
  </si>
  <si>
    <t>(二)</t>
    <phoneticPr fontId="20" type="noConversion"/>
  </si>
  <si>
    <t>履歷豆漿</t>
    <phoneticPr fontId="20" type="noConversion"/>
  </si>
  <si>
    <t>水果</t>
    <phoneticPr fontId="20" type="noConversion"/>
  </si>
  <si>
    <t>(二)</t>
    <phoneticPr fontId="20" type="noConversion"/>
  </si>
  <si>
    <t>TAP豆漿每人1份</t>
  </si>
  <si>
    <t>條</t>
    <phoneticPr fontId="20" type="noConversion"/>
  </si>
  <si>
    <t>麵</t>
    <phoneticPr fontId="20" type="noConversion"/>
  </si>
  <si>
    <t>酸</t>
  </si>
  <si>
    <t>辣</t>
  </si>
  <si>
    <t>糙米飯</t>
    <phoneticPr fontId="20" type="noConversion"/>
  </si>
  <si>
    <t xml:space="preserve">有機蔬菜       </t>
    <phoneticPr fontId="20" type="noConversion"/>
  </si>
  <si>
    <t>酸辣湯</t>
    <phoneticPr fontId="20" type="noConversion"/>
  </si>
  <si>
    <t>白米飯</t>
    <phoneticPr fontId="20" type="noConversion"/>
  </si>
  <si>
    <t xml:space="preserve">時令蔬菜       </t>
    <phoneticPr fontId="20" type="noConversion"/>
  </si>
  <si>
    <t>麵條</t>
    <phoneticPr fontId="20" type="noConversion"/>
  </si>
  <si>
    <t>油腐肉燥</t>
    <phoneticPr fontId="20" type="noConversion"/>
  </si>
  <si>
    <t>炭烤雞翅</t>
    <phoneticPr fontId="20" type="noConversion"/>
  </si>
  <si>
    <t>紅絲炒蛋</t>
    <phoneticPr fontId="20" type="noConversion"/>
  </si>
  <si>
    <t>蘿蔔龍骨湯</t>
    <phoneticPr fontId="20" type="noConversion"/>
  </si>
  <si>
    <t>什錦花菜</t>
    <phoneticPr fontId="20" type="noConversion"/>
  </si>
  <si>
    <t>關東煮</t>
    <phoneticPr fontId="20" type="noConversion"/>
  </si>
  <si>
    <t xml:space="preserve">時令蔬菜 </t>
    <phoneticPr fontId="20" type="noConversion"/>
  </si>
  <si>
    <t>蘿蔔湯</t>
    <phoneticPr fontId="20" type="noConversion"/>
  </si>
  <si>
    <t>紅燒滷油腐</t>
    <phoneticPr fontId="20" type="noConversion"/>
  </si>
  <si>
    <t>時蔬炒什錦</t>
    <phoneticPr fontId="20" type="noConversion"/>
  </si>
  <si>
    <t>黃瓜湯</t>
    <phoneticPr fontId="20" type="noConversion"/>
  </si>
  <si>
    <t>五寶鮮蔬</t>
    <phoneticPr fontId="20" type="noConversion"/>
  </si>
  <si>
    <t>什錦飯湯</t>
    <phoneticPr fontId="20" type="noConversion"/>
  </si>
  <si>
    <t>1.肉片</t>
    <phoneticPr fontId="20" type="noConversion"/>
  </si>
  <si>
    <t>高麗菜</t>
    <phoneticPr fontId="20" type="noConversion"/>
  </si>
  <si>
    <t>香</t>
    <phoneticPr fontId="20" type="noConversion"/>
  </si>
  <si>
    <t>1.雞肉</t>
    <phoneticPr fontId="20" type="noConversion"/>
  </si>
  <si>
    <t>肉</t>
    <phoneticPr fontId="20" type="noConversion"/>
  </si>
  <si>
    <t>紅蘿蔔</t>
    <phoneticPr fontId="20" type="noConversion"/>
  </si>
  <si>
    <t>3.蒜酥</t>
    <phoneticPr fontId="20" type="noConversion"/>
  </si>
  <si>
    <t>雞蛋</t>
    <phoneticPr fontId="20" type="noConversion"/>
  </si>
  <si>
    <t>魚</t>
    <phoneticPr fontId="20" type="noConversion"/>
  </si>
  <si>
    <t>雞</t>
    <phoneticPr fontId="20" type="noConversion"/>
  </si>
  <si>
    <t>片</t>
    <phoneticPr fontId="20" type="noConversion"/>
  </si>
  <si>
    <t>4.洋蔥</t>
    <phoneticPr fontId="20" type="noConversion"/>
  </si>
  <si>
    <t>肉絲</t>
    <phoneticPr fontId="20" type="noConversion"/>
  </si>
  <si>
    <t>丁</t>
    <phoneticPr fontId="20" type="noConversion"/>
  </si>
  <si>
    <t>(煮)</t>
    <phoneticPr fontId="20" type="noConversion"/>
  </si>
  <si>
    <t>5.紅蘿蔔</t>
    <phoneticPr fontId="20" type="noConversion"/>
  </si>
  <si>
    <t>炒</t>
    <phoneticPr fontId="20" type="noConversion"/>
  </si>
  <si>
    <t>玉米粒</t>
    <phoneticPr fontId="20" type="noConversion"/>
  </si>
  <si>
    <t>(炸)</t>
    <phoneticPr fontId="20" type="noConversion"/>
  </si>
  <si>
    <t>(滷)</t>
    <phoneticPr fontId="20" type="noConversion"/>
  </si>
  <si>
    <t>飯</t>
    <phoneticPr fontId="20" type="noConversion"/>
  </si>
  <si>
    <t>洋蔥</t>
    <phoneticPr fontId="20" type="noConversion"/>
  </si>
  <si>
    <t>(炒)</t>
    <phoneticPr fontId="20" type="noConversion"/>
  </si>
  <si>
    <t>蔬</t>
    <phoneticPr fontId="20" type="noConversion"/>
  </si>
  <si>
    <t>1.紅蘿蔔</t>
    <phoneticPr fontId="20" type="noConversion"/>
  </si>
  <si>
    <t>菜</t>
    <phoneticPr fontId="20" type="noConversion"/>
  </si>
  <si>
    <t>高</t>
    <phoneticPr fontId="20" type="noConversion"/>
  </si>
  <si>
    <t>3.高麗菜</t>
    <phoneticPr fontId="20" type="noConversion"/>
  </si>
  <si>
    <t>4.肉絲</t>
    <phoneticPr fontId="20" type="noConversion"/>
  </si>
  <si>
    <t>麗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</si>
  <si>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</si>
  <si>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</si>
  <si>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時</t>
    <phoneticPr fontId="20" type="noConversion"/>
  </si>
  <si>
    <t xml:space="preserve">時令青菜              </t>
    <phoneticPr fontId="20" type="noConversion"/>
  </si>
  <si>
    <t>機</t>
    <phoneticPr fontId="20" type="noConversion"/>
  </si>
  <si>
    <t>(例:大陸妹、油菜、青江、青椒、韭菜、青花菜、菠菜、地瓜葉、龍鬚菜)</t>
    <phoneticPr fontId="20" type="noConversion"/>
  </si>
  <si>
    <t>令</t>
    <phoneticPr fontId="20" type="noConversion"/>
  </si>
  <si>
    <t>青</t>
    <phoneticPr fontId="20" type="noConversion"/>
  </si>
  <si>
    <t>蘿</t>
    <phoneticPr fontId="20" type="noConversion"/>
  </si>
  <si>
    <t>1.蘿蔔</t>
    <phoneticPr fontId="20" type="noConversion"/>
  </si>
  <si>
    <t>木耳</t>
    <phoneticPr fontId="20" type="noConversion"/>
  </si>
  <si>
    <t>蔔</t>
    <phoneticPr fontId="20" type="noConversion"/>
  </si>
  <si>
    <t>豆</t>
    <phoneticPr fontId="20" type="noConversion"/>
  </si>
  <si>
    <t>筍絲</t>
    <phoneticPr fontId="20" type="noConversion"/>
  </si>
  <si>
    <t>豆腐</t>
    <phoneticPr fontId="20" type="noConversion"/>
  </si>
  <si>
    <t>烏醋</t>
    <phoneticPr fontId="20" type="noConversion"/>
  </si>
  <si>
    <t>湯</t>
    <phoneticPr fontId="20" type="noConversion"/>
  </si>
  <si>
    <t>糙米飯</t>
    <phoneticPr fontId="20" type="noConversion"/>
  </si>
  <si>
    <t>肉丁</t>
    <phoneticPr fontId="20" type="noConversion"/>
  </si>
  <si>
    <t>雞肉</t>
    <phoneticPr fontId="20" type="noConversion"/>
  </si>
  <si>
    <t>油</t>
    <phoneticPr fontId="20" type="noConversion"/>
  </si>
  <si>
    <t>1.絞肉</t>
    <phoneticPr fontId="20" type="noConversion"/>
  </si>
  <si>
    <t>絲</t>
    <phoneticPr fontId="20" type="noConversion"/>
  </si>
  <si>
    <t>2.肉絲</t>
    <phoneticPr fontId="20" type="noConversion"/>
  </si>
  <si>
    <t>骨</t>
    <phoneticPr fontId="20" type="noConversion"/>
  </si>
  <si>
    <t>腐</t>
    <phoneticPr fontId="20" type="noConversion"/>
  </si>
  <si>
    <t>2.油豆腐</t>
    <phoneticPr fontId="20" type="noConversion"/>
  </si>
  <si>
    <t>番茄</t>
    <phoneticPr fontId="20" type="noConversion"/>
  </si>
  <si>
    <t>3.油蔥酥</t>
    <phoneticPr fontId="20" type="noConversion"/>
  </si>
  <si>
    <t>4.木耳</t>
    <phoneticPr fontId="20" type="noConversion"/>
  </si>
  <si>
    <t>排</t>
    <phoneticPr fontId="20" type="noConversion"/>
  </si>
  <si>
    <t>燥</t>
    <phoneticPr fontId="20" type="noConversion"/>
  </si>
  <si>
    <t>4.胡蘿蔔</t>
    <phoneticPr fontId="20" type="noConversion"/>
  </si>
  <si>
    <t>料</t>
    <phoneticPr fontId="20" type="noConversion"/>
  </si>
  <si>
    <t>5.洋蔥</t>
    <phoneticPr fontId="20" type="noConversion"/>
  </si>
  <si>
    <t>玉</t>
    <phoneticPr fontId="20" type="noConversion"/>
  </si>
  <si>
    <t>2.雞蛋</t>
    <phoneticPr fontId="20" type="noConversion"/>
  </si>
  <si>
    <t>絞肉</t>
    <phoneticPr fontId="20" type="noConversion"/>
  </si>
  <si>
    <t>3.紅蘿蔔</t>
    <phoneticPr fontId="20" type="noConversion"/>
  </si>
  <si>
    <t>蒜酥</t>
  </si>
  <si>
    <t>蛋</t>
    <phoneticPr fontId="20" type="noConversion"/>
  </si>
  <si>
    <t>烤</t>
    <phoneticPr fontId="20" type="noConversion"/>
  </si>
  <si>
    <t>末</t>
    <phoneticPr fontId="20" type="noConversion"/>
  </si>
  <si>
    <t>瓜</t>
    <phoneticPr fontId="20" type="noConversion"/>
  </si>
  <si>
    <t>1.山東白</t>
    <phoneticPr fontId="20" type="noConversion"/>
  </si>
  <si>
    <t>冬</t>
    <phoneticPr fontId="20" type="noConversion"/>
  </si>
  <si>
    <t>黃</t>
    <phoneticPr fontId="20" type="noConversion"/>
  </si>
  <si>
    <t>2.龍骨</t>
  </si>
  <si>
    <t>2.龍骨</t>
    <phoneticPr fontId="20" type="noConversion"/>
  </si>
  <si>
    <t>芽</t>
    <phoneticPr fontId="20" type="noConversion"/>
  </si>
  <si>
    <t>龍</t>
    <phoneticPr fontId="20" type="noConversion"/>
  </si>
  <si>
    <t>菇</t>
  </si>
  <si>
    <t>丸</t>
    <phoneticPr fontId="20" type="noConversion"/>
  </si>
  <si>
    <t>炭</t>
    <phoneticPr fontId="20" type="noConversion"/>
  </si>
  <si>
    <t>炭烤雞翅</t>
    <phoneticPr fontId="20" type="noConversion"/>
  </si>
  <si>
    <t>麻</t>
    <phoneticPr fontId="20" type="noConversion"/>
  </si>
  <si>
    <t>糖</t>
    <phoneticPr fontId="20" type="noConversion"/>
  </si>
  <si>
    <t>鮮</t>
    <phoneticPr fontId="20" type="noConversion"/>
  </si>
  <si>
    <t>魚丁</t>
    <phoneticPr fontId="20" type="noConversion"/>
  </si>
  <si>
    <t>醋</t>
    <phoneticPr fontId="20" type="noConversion"/>
  </si>
  <si>
    <t>4.米酒</t>
    <phoneticPr fontId="20" type="noConversion"/>
  </si>
  <si>
    <t>3.洋蔥</t>
    <phoneticPr fontId="20" type="noConversion"/>
  </si>
  <si>
    <t>翅</t>
    <phoneticPr fontId="20" type="noConversion"/>
  </si>
  <si>
    <t>(燒)</t>
    <phoneticPr fontId="20" type="noConversion"/>
  </si>
  <si>
    <t>油蔥酥</t>
    <phoneticPr fontId="20" type="noConversion"/>
  </si>
  <si>
    <t>沙茶</t>
    <phoneticPr fontId="20" type="noConversion"/>
  </si>
  <si>
    <t>紅</t>
    <phoneticPr fontId="20" type="noConversion"/>
  </si>
  <si>
    <t>什</t>
    <phoneticPr fontId="20" type="noConversion"/>
  </si>
  <si>
    <t>1.花菜</t>
    <phoneticPr fontId="20" type="noConversion"/>
  </si>
  <si>
    <t>白蘿蔔</t>
    <phoneticPr fontId="20" type="noConversion"/>
  </si>
  <si>
    <t>關</t>
    <phoneticPr fontId="20" type="noConversion"/>
  </si>
  <si>
    <t>1.菇類(例:香菇.杏鮑菇.金針菇…等)</t>
    <phoneticPr fontId="20" type="noConversion"/>
  </si>
  <si>
    <t>錦</t>
    <phoneticPr fontId="20" type="noConversion"/>
  </si>
  <si>
    <t>東</t>
  </si>
  <si>
    <t>2.白蘿蔔</t>
    <phoneticPr fontId="20" type="noConversion"/>
  </si>
  <si>
    <t>花</t>
    <phoneticPr fontId="20" type="noConversion"/>
  </si>
  <si>
    <t>煮</t>
    <phoneticPr fontId="20" type="noConversion"/>
  </si>
  <si>
    <t>銀</t>
    <phoneticPr fontId="20" type="noConversion"/>
  </si>
  <si>
    <t>114年1月營養午餐</t>
    <phoneticPr fontId="20" type="noConversion"/>
  </si>
  <si>
    <t xml:space="preserve"> 113學年度    第一學期  第20週學生午餐供應週期性食譜設計表</t>
    <phoneticPr fontId="20" type="noConversion"/>
  </si>
  <si>
    <t xml:space="preserve"> 113學年度    第一學期  第21週學生午餐供應週期性食譜設計表</t>
    <phoneticPr fontId="20" type="noConversion"/>
  </si>
  <si>
    <t xml:space="preserve"> 113學年度    第一學期  第19週學生午餐供應週期性食譜設計表</t>
    <phoneticPr fontId="20" type="noConversion"/>
  </si>
  <si>
    <t>1/20 ＜一＞</t>
    <phoneticPr fontId="20" type="noConversion"/>
  </si>
  <si>
    <r>
      <t>豆魚蛋肉類</t>
    </r>
    <r>
      <rPr>
        <b/>
        <sz val="7"/>
        <color rgb="FF0000FF"/>
        <rFont val="新細明體"/>
        <family val="1"/>
        <charset val="136"/>
      </rPr>
      <t>(份)</t>
    </r>
    <phoneticPr fontId="20" type="noConversion"/>
  </si>
  <si>
    <r>
      <t>全榖雜糧類</t>
    </r>
    <r>
      <rPr>
        <b/>
        <sz val="7"/>
        <color rgb="FF800000"/>
        <rFont val="新細明體"/>
        <family val="1"/>
        <charset val="136"/>
      </rPr>
      <t>(份)</t>
    </r>
    <phoneticPr fontId="20" type="noConversion"/>
  </si>
  <si>
    <r>
      <t>蔬  菜  類</t>
    </r>
    <r>
      <rPr>
        <b/>
        <sz val="7"/>
        <color rgb="FF008000"/>
        <rFont val="新細明體"/>
        <family val="1"/>
        <charset val="136"/>
      </rPr>
      <t>(份)</t>
    </r>
    <phoneticPr fontId="20" type="noConversion"/>
  </si>
  <si>
    <r>
      <t>油脂類</t>
    </r>
    <r>
      <rPr>
        <b/>
        <sz val="7"/>
        <color rgb="FF7030A0"/>
        <rFont val="新細明體"/>
        <family val="1"/>
        <charset val="136"/>
      </rPr>
      <t>(份)</t>
    </r>
    <phoneticPr fontId="20" type="noConversion"/>
  </si>
  <si>
    <r>
      <t>水果 類</t>
    </r>
    <r>
      <rPr>
        <b/>
        <sz val="7"/>
        <color rgb="FFFF0000"/>
        <rFont val="新細明體"/>
        <family val="1"/>
        <charset val="136"/>
      </rPr>
      <t>(份)</t>
    </r>
    <phoneticPr fontId="20" type="noConversion"/>
  </si>
  <si>
    <r>
      <t>乳品類</t>
    </r>
    <r>
      <rPr>
        <b/>
        <sz val="7"/>
        <color theme="9" tint="-0.249977111117893"/>
        <rFont val="新細明體"/>
        <family val="1"/>
        <charset val="136"/>
      </rPr>
      <t>(份)</t>
    </r>
    <phoneticPr fontId="20" type="noConversion"/>
  </si>
  <si>
    <t>1/1 ＜三＞</t>
    <phoneticPr fontId="20" type="noConversion"/>
  </si>
  <si>
    <t xml:space="preserve">1/2 ＜四＞ </t>
    <phoneticPr fontId="20" type="noConversion"/>
  </si>
  <si>
    <t>1/3 ＜五＞</t>
    <phoneticPr fontId="20" type="noConversion"/>
  </si>
  <si>
    <t>1/6 ＜一＞</t>
    <phoneticPr fontId="20" type="noConversion"/>
  </si>
  <si>
    <t>1/7 ＜二＞</t>
    <phoneticPr fontId="20" type="noConversion"/>
  </si>
  <si>
    <t xml:space="preserve">1/8 ＜三＞                    </t>
    <phoneticPr fontId="20" type="noConversion"/>
  </si>
  <si>
    <t xml:space="preserve">1/9 ＜四＞                </t>
    <phoneticPr fontId="20" type="noConversion"/>
  </si>
  <si>
    <t>1/10 ＜五＞</t>
    <phoneticPr fontId="20" type="noConversion"/>
  </si>
  <si>
    <t>1/13 ＜一＞</t>
    <phoneticPr fontId="20" type="noConversion"/>
  </si>
  <si>
    <t>1/14 ＜二＞</t>
    <phoneticPr fontId="20" type="noConversion"/>
  </si>
  <si>
    <t>1/15 ＜三＞</t>
    <phoneticPr fontId="20" type="noConversion"/>
  </si>
  <si>
    <t>1/16 ＜四＞</t>
    <phoneticPr fontId="20" type="noConversion"/>
  </si>
  <si>
    <t>1/17 ＜五＞</t>
    <phoneticPr fontId="20" type="noConversion"/>
  </si>
  <si>
    <t>元旦 放假</t>
    <phoneticPr fontId="20" type="noConversion"/>
  </si>
  <si>
    <t>鮮奶</t>
    <phoneticPr fontId="20" type="noConversion"/>
  </si>
  <si>
    <t>金針菇</t>
    <phoneticPr fontId="20" type="noConversion"/>
  </si>
  <si>
    <t>蘑菇豆輪</t>
    <phoneticPr fontId="20" type="noConversion"/>
  </si>
  <si>
    <t>元                  旦                  放                  假</t>
    <phoneticPr fontId="20" type="noConversion"/>
  </si>
  <si>
    <t>蘿蔔貢丸湯</t>
    <phoneticPr fontId="20" type="noConversion"/>
  </si>
  <si>
    <t>貢</t>
    <phoneticPr fontId="20" type="noConversion"/>
  </si>
  <si>
    <t>2.貢丸</t>
    <phoneticPr fontId="20" type="noConversion"/>
  </si>
  <si>
    <t>水果類每人1份</t>
    <phoneticPr fontId="20" type="noConversion"/>
  </si>
  <si>
    <t>鮮奶每人1份</t>
    <phoneticPr fontId="20" type="noConversion"/>
  </si>
  <si>
    <t>供應商:大聚便當有限公司 住址:屏東縣內埔鄉豐田村興中二巷26號 負責人:林國榮 營養師:陳婉慈 電話:08-7798900</t>
    <phoneticPr fontId="20" type="noConversion"/>
  </si>
  <si>
    <r>
      <t xml:space="preserve">※本校一律使用國產豬※                           </t>
    </r>
    <r>
      <rPr>
        <b/>
        <sz val="9"/>
        <rFont val="標楷體"/>
        <family val="4"/>
        <charset val="136"/>
      </rPr>
      <t xml:space="preserve">    </t>
    </r>
    <r>
      <rPr>
        <b/>
        <sz val="8"/>
        <rFont val="標楷體"/>
        <family val="4"/>
        <charset val="136"/>
      </rPr>
      <t xml:space="preserve"> </t>
    </r>
    <phoneticPr fontId="20" type="noConversion"/>
  </si>
  <si>
    <t>香酥肉排</t>
    <phoneticPr fontId="20" type="noConversion"/>
  </si>
  <si>
    <t>酥炸什錦</t>
    <phoneticPr fontId="20" type="noConversion"/>
  </si>
  <si>
    <t>糖醋豆包</t>
    <phoneticPr fontId="20" type="noConversion"/>
  </si>
  <si>
    <t>114年 1月 營養午餐</t>
    <phoneticPr fontId="20" type="noConversion"/>
  </si>
  <si>
    <t>左宗棠雞</t>
    <phoneticPr fontId="20" type="noConversion"/>
  </si>
  <si>
    <t>海帶乾片</t>
    <phoneticPr fontId="20" type="noConversion"/>
  </si>
  <si>
    <t>日式味噌湯</t>
    <phoneticPr fontId="20" type="noConversion"/>
  </si>
  <si>
    <t>照燒雞肉</t>
    <phoneticPr fontId="20" type="noConversion"/>
  </si>
  <si>
    <t>紅絲炒豆皮</t>
    <phoneticPr fontId="20" type="noConversion"/>
  </si>
  <si>
    <t>蘿蔔玉米湯</t>
    <phoneticPr fontId="20" type="noConversion"/>
  </si>
  <si>
    <t>鮮菇高麗菜</t>
    <phoneticPr fontId="20" type="noConversion"/>
  </si>
  <si>
    <t>菇</t>
    <phoneticPr fontId="20" type="noConversion"/>
  </si>
  <si>
    <t>2.鮮菇</t>
    <phoneticPr fontId="20" type="noConversion"/>
  </si>
  <si>
    <t>味</t>
    <phoneticPr fontId="20" type="noConversion"/>
  </si>
  <si>
    <t>噌</t>
    <phoneticPr fontId="20" type="noConversion"/>
  </si>
  <si>
    <t>2.豆腐</t>
    <phoneticPr fontId="20" type="noConversion"/>
  </si>
  <si>
    <t>海</t>
    <phoneticPr fontId="20" type="noConversion"/>
  </si>
  <si>
    <t>帶</t>
    <phoneticPr fontId="20" type="noConversion"/>
  </si>
  <si>
    <t>乾</t>
    <phoneticPr fontId="20" type="noConversion"/>
  </si>
  <si>
    <t>片</t>
    <phoneticPr fontId="20" type="noConversion"/>
  </si>
  <si>
    <t>海帶結</t>
    <phoneticPr fontId="20" type="noConversion"/>
  </si>
  <si>
    <t>豆干片</t>
    <phoneticPr fontId="20" type="noConversion"/>
  </si>
  <si>
    <t>滷包</t>
    <phoneticPr fontId="20" type="noConversion"/>
  </si>
  <si>
    <t>薑絲</t>
    <phoneticPr fontId="20" type="noConversion"/>
  </si>
  <si>
    <t>左</t>
    <phoneticPr fontId="20" type="noConversion"/>
  </si>
  <si>
    <t>宗</t>
    <phoneticPr fontId="20" type="noConversion"/>
  </si>
  <si>
    <t>2.蒜酥</t>
    <phoneticPr fontId="20" type="noConversion"/>
  </si>
  <si>
    <t>棠</t>
    <phoneticPr fontId="20" type="noConversion"/>
  </si>
  <si>
    <t>酥</t>
    <phoneticPr fontId="20" type="noConversion"/>
  </si>
  <si>
    <t>日</t>
    <phoneticPr fontId="20" type="noConversion"/>
  </si>
  <si>
    <t>式</t>
    <phoneticPr fontId="20" type="noConversion"/>
  </si>
  <si>
    <t>1.海帶芽</t>
    <phoneticPr fontId="20" type="noConversion"/>
  </si>
  <si>
    <t>3.味噌</t>
    <phoneticPr fontId="20" type="noConversion"/>
  </si>
  <si>
    <t>照</t>
    <phoneticPr fontId="20" type="noConversion"/>
  </si>
  <si>
    <t>燒</t>
    <phoneticPr fontId="20" type="noConversion"/>
  </si>
  <si>
    <t>2.照燒醬</t>
    <phoneticPr fontId="20" type="noConversion"/>
  </si>
  <si>
    <t>豬</t>
    <phoneticPr fontId="20" type="noConversion"/>
  </si>
  <si>
    <t xml:space="preserve">  本菜單含有蛋、奶、堅果、花生、芝麻、魚類、大豆、含麩質等其製品，不適合對其過敏體質者食用</t>
    <phoneticPr fontId="20" type="noConversion"/>
  </si>
  <si>
    <t xml:space="preserve">   本菜單含有堅果、花生、芝麻、大豆、含麩質等其製品，不適合對其過敏體質者食用</t>
    <phoneticPr fontId="20" type="noConversion"/>
  </si>
  <si>
    <t>2.雞肉</t>
    <phoneticPr fontId="20" type="noConversion"/>
  </si>
  <si>
    <t>香酥肉排</t>
    <phoneticPr fontId="20" type="noConversion"/>
  </si>
  <si>
    <t>南瓜濃湯</t>
    <phoneticPr fontId="20" type="noConversion"/>
  </si>
  <si>
    <t>銀芽炒蛋</t>
    <phoneticPr fontId="20" type="noConversion"/>
  </si>
  <si>
    <t>麻油雞</t>
    <phoneticPr fontId="20" type="noConversion"/>
  </si>
  <si>
    <t>白菜炒豆包</t>
    <phoneticPr fontId="20" type="noConversion"/>
  </si>
  <si>
    <t>紅燒豬肉麵</t>
    <phoneticPr fontId="20" type="noConversion"/>
  </si>
  <si>
    <t>什錦滷味</t>
    <phoneticPr fontId="20" type="noConversion"/>
  </si>
  <si>
    <t>糖醋魚丁</t>
    <phoneticPr fontId="20" type="noConversion"/>
  </si>
  <si>
    <t>燴三絲</t>
    <phoneticPr fontId="20" type="noConversion"/>
  </si>
  <si>
    <t>宮保雞丁</t>
    <phoneticPr fontId="20" type="noConversion"/>
  </si>
  <si>
    <t>小雞塊綜合炸物</t>
    <phoneticPr fontId="20" type="noConversion"/>
  </si>
  <si>
    <t>玉米肉末</t>
    <phoneticPr fontId="20" type="noConversion"/>
  </si>
  <si>
    <t>銀蔔燒肉</t>
    <phoneticPr fontId="20" type="noConversion"/>
  </si>
  <si>
    <t>番茄蛋花湯</t>
    <phoneticPr fontId="20" type="noConversion"/>
  </si>
  <si>
    <t>客家小炒</t>
    <phoneticPr fontId="20" type="noConversion"/>
  </si>
  <si>
    <t>玉米雞肉湯</t>
    <phoneticPr fontId="20" type="noConversion"/>
  </si>
  <si>
    <t>黃瓜龍骨湯</t>
    <phoneticPr fontId="20" type="noConversion"/>
  </si>
  <si>
    <t>蔬菜冬粉</t>
    <phoneticPr fontId="20" type="noConversion"/>
  </si>
  <si>
    <t>蔬菜鮮菇湯</t>
    <phoneticPr fontId="20" type="noConversion"/>
  </si>
  <si>
    <t>綠豆薏仁湯</t>
    <phoneticPr fontId="20" type="noConversion"/>
  </si>
  <si>
    <t>香薯龍骨湯</t>
    <phoneticPr fontId="20" type="noConversion"/>
  </si>
  <si>
    <t>南</t>
    <phoneticPr fontId="20" type="noConversion"/>
  </si>
  <si>
    <t>瓜</t>
    <phoneticPr fontId="20" type="noConversion"/>
  </si>
  <si>
    <t>3.鮮菇</t>
    <phoneticPr fontId="20" type="noConversion"/>
  </si>
  <si>
    <t>1.豆芽菜</t>
    <phoneticPr fontId="20" type="noConversion"/>
  </si>
  <si>
    <t>燴</t>
    <phoneticPr fontId="20" type="noConversion"/>
  </si>
  <si>
    <t>三</t>
    <phoneticPr fontId="20" type="noConversion"/>
  </si>
  <si>
    <t>絲</t>
    <phoneticPr fontId="20" type="noConversion"/>
  </si>
  <si>
    <t>新鮮竹筍絲</t>
    <phoneticPr fontId="20" type="noConversion"/>
  </si>
  <si>
    <t>紅蘿蔔</t>
    <phoneticPr fontId="20" type="noConversion"/>
  </si>
  <si>
    <t>1.黃瓜</t>
    <phoneticPr fontId="20" type="noConversion"/>
  </si>
  <si>
    <t>滷</t>
    <phoneticPr fontId="20" type="noConversion"/>
  </si>
  <si>
    <t>排骨</t>
    <phoneticPr fontId="20" type="noConversion"/>
  </si>
  <si>
    <t>青蔥</t>
    <phoneticPr fontId="20" type="noConversion"/>
  </si>
  <si>
    <t>大白菜</t>
    <phoneticPr fontId="20" type="noConversion"/>
  </si>
  <si>
    <t>木耳</t>
    <phoneticPr fontId="20" type="noConversion"/>
  </si>
  <si>
    <t>粉</t>
    <phoneticPr fontId="20" type="noConversion"/>
  </si>
  <si>
    <t>冬粉</t>
    <phoneticPr fontId="20" type="noConversion"/>
  </si>
  <si>
    <t>高麗菜或豆芽菜</t>
    <phoneticPr fontId="20" type="noConversion"/>
  </si>
  <si>
    <t>綠</t>
    <phoneticPr fontId="20" type="noConversion"/>
  </si>
  <si>
    <t>薏</t>
    <phoneticPr fontId="20" type="noConversion"/>
  </si>
  <si>
    <t>仁</t>
    <phoneticPr fontId="20" type="noConversion"/>
  </si>
  <si>
    <t>綠豆</t>
    <phoneticPr fontId="20" type="noConversion"/>
  </si>
  <si>
    <t>薏仁</t>
    <phoneticPr fontId="20" type="noConversion"/>
  </si>
  <si>
    <t>青椒</t>
    <phoneticPr fontId="20" type="noConversion"/>
  </si>
  <si>
    <t>絞肉</t>
    <phoneticPr fontId="20" type="noConversion"/>
  </si>
  <si>
    <t>宮</t>
    <phoneticPr fontId="20" type="noConversion"/>
  </si>
  <si>
    <t>保</t>
    <phoneticPr fontId="20" type="noConversion"/>
  </si>
  <si>
    <t>丁</t>
    <phoneticPr fontId="20" type="noConversion"/>
  </si>
  <si>
    <t>洋蔥</t>
    <phoneticPr fontId="20" type="noConversion"/>
  </si>
  <si>
    <t>油花生</t>
    <phoneticPr fontId="20" type="noConversion"/>
  </si>
  <si>
    <t>乾辣椒</t>
    <phoneticPr fontId="20" type="noConversion"/>
  </si>
  <si>
    <t>杏鮑菇</t>
    <phoneticPr fontId="20" type="noConversion"/>
  </si>
  <si>
    <t>肉絲</t>
    <phoneticPr fontId="20" type="noConversion"/>
  </si>
  <si>
    <t>薯</t>
    <phoneticPr fontId="20" type="noConversion"/>
  </si>
  <si>
    <t>1.馬鈴薯</t>
    <phoneticPr fontId="20" type="noConversion"/>
  </si>
  <si>
    <t>3.白蘿蔔</t>
    <phoneticPr fontId="20" type="noConversion"/>
  </si>
  <si>
    <t>4.味噌</t>
    <phoneticPr fontId="20" type="noConversion"/>
  </si>
  <si>
    <t>凍豆腐</t>
    <phoneticPr fontId="20" type="noConversion"/>
  </si>
  <si>
    <t>米血</t>
    <phoneticPr fontId="20" type="noConversion"/>
  </si>
  <si>
    <t>海帶結</t>
    <phoneticPr fontId="20" type="noConversion"/>
  </si>
  <si>
    <t>4.黑輪</t>
    <phoneticPr fontId="20" type="noConversion"/>
  </si>
  <si>
    <t>小</t>
    <phoneticPr fontId="20" type="noConversion"/>
  </si>
  <si>
    <t>塊</t>
    <phoneticPr fontId="20" type="noConversion"/>
  </si>
  <si>
    <t>綜</t>
    <phoneticPr fontId="20" type="noConversion"/>
  </si>
  <si>
    <t>合</t>
    <phoneticPr fontId="20" type="noConversion"/>
  </si>
  <si>
    <t>炸</t>
    <phoneticPr fontId="20" type="noConversion"/>
  </si>
  <si>
    <t>物</t>
    <phoneticPr fontId="20" type="noConversion"/>
  </si>
  <si>
    <t>馬鈴薯</t>
    <phoneticPr fontId="20" type="noConversion"/>
  </si>
  <si>
    <t>1.番茄</t>
    <phoneticPr fontId="20" type="noConversion"/>
  </si>
  <si>
    <t>客</t>
    <phoneticPr fontId="20" type="noConversion"/>
  </si>
  <si>
    <t>家</t>
    <phoneticPr fontId="20" type="noConversion"/>
  </si>
  <si>
    <t>乾魷魚</t>
    <phoneticPr fontId="20" type="noConversion"/>
  </si>
  <si>
    <t>青蔥</t>
    <phoneticPr fontId="20" type="noConversion"/>
  </si>
  <si>
    <t>1.玉米捲</t>
    <phoneticPr fontId="20" type="noConversion"/>
  </si>
  <si>
    <t>銀</t>
    <phoneticPr fontId="20" type="noConversion"/>
  </si>
  <si>
    <t>蔔</t>
    <phoneticPr fontId="20" type="noConversion"/>
  </si>
  <si>
    <t>燒</t>
    <phoneticPr fontId="20" type="noConversion"/>
  </si>
  <si>
    <t>肉</t>
    <phoneticPr fontId="20" type="noConversion"/>
  </si>
  <si>
    <t>白蘿蔔</t>
    <phoneticPr fontId="20" type="noConversion"/>
  </si>
  <si>
    <t>肉丁</t>
    <phoneticPr fontId="20" type="noConversion"/>
  </si>
  <si>
    <t>沙茶炒麵腸</t>
    <phoneticPr fontId="20" type="noConversion"/>
  </si>
  <si>
    <t>醬燒豆包</t>
    <phoneticPr fontId="20" type="noConversion"/>
  </si>
  <si>
    <t>三杯豆干</t>
    <phoneticPr fontId="20" type="noConversion"/>
  </si>
  <si>
    <t>香滷大白菜</t>
    <phoneticPr fontId="20" type="noConversion"/>
  </si>
  <si>
    <t>小雞塊*1</t>
    <phoneticPr fontId="20" type="noConversion"/>
  </si>
  <si>
    <t>麻油烤麩</t>
    <phoneticPr fontId="20" type="noConversion"/>
  </si>
  <si>
    <t>銀蔔滷豆包</t>
    <phoneticPr fontId="20" type="noConversion"/>
  </si>
  <si>
    <t>玉米三色</t>
    <phoneticPr fontId="20" type="noConversion"/>
  </si>
  <si>
    <t>香炒銀芽</t>
    <phoneticPr fontId="20" type="noConversion"/>
  </si>
  <si>
    <t>綜合炸物</t>
    <phoneticPr fontId="20" type="noConversion"/>
  </si>
  <si>
    <t>馬鈴薯味噌湯</t>
    <phoneticPr fontId="20" type="noConversion"/>
  </si>
  <si>
    <t>番茄什錦湯</t>
    <phoneticPr fontId="20" type="noConversion"/>
  </si>
  <si>
    <t>玉米鮮菇湯</t>
    <phoneticPr fontId="20" type="noConversion"/>
  </si>
  <si>
    <t>紅燒蔬菜麵</t>
    <phoneticPr fontId="20" type="noConversion"/>
  </si>
  <si>
    <t>1.南瓜</t>
    <phoneticPr fontId="20" type="noConversion"/>
  </si>
  <si>
    <t>2.紅蘿蔔</t>
    <phoneticPr fontId="20" type="noConversion"/>
  </si>
  <si>
    <t>3.濃湯粉</t>
    <phoneticPr fontId="20" type="noConversion"/>
  </si>
  <si>
    <t>4.雞蛋</t>
    <phoneticPr fontId="20" type="noConversion"/>
  </si>
  <si>
    <t>5.洋蔥</t>
    <phoneticPr fontId="20" type="noConversion"/>
  </si>
  <si>
    <t>茄</t>
  </si>
  <si>
    <t>番</t>
    <phoneticPr fontId="20" type="noConversion"/>
  </si>
  <si>
    <t>黑胡椒肉片</t>
    <phoneticPr fontId="20" type="noConversion"/>
  </si>
  <si>
    <t>筍乾扣肉</t>
    <phoneticPr fontId="20" type="noConversion"/>
  </si>
  <si>
    <t>黑</t>
    <phoneticPr fontId="20" type="noConversion"/>
  </si>
  <si>
    <t>胡</t>
    <phoneticPr fontId="20" type="noConversion"/>
  </si>
  <si>
    <t>2.黑胡椒醬</t>
    <phoneticPr fontId="20" type="noConversion"/>
  </si>
  <si>
    <t>椒</t>
    <phoneticPr fontId="20" type="noConversion"/>
  </si>
  <si>
    <t>筍</t>
    <phoneticPr fontId="20" type="noConversion"/>
  </si>
  <si>
    <t>1.豬後腿肉</t>
    <phoneticPr fontId="20" type="noConversion"/>
  </si>
  <si>
    <t>2.筍絲</t>
    <phoneticPr fontId="20" type="noConversion"/>
  </si>
  <si>
    <t>扣</t>
    <phoneticPr fontId="20" type="noConversion"/>
  </si>
  <si>
    <t xml:space="preserve"> 113學年度    第一學期  第22週學生午餐供應週期性食譜設計表</t>
    <phoneticPr fontId="20" type="noConversion"/>
  </si>
  <si>
    <t>五穀飯</t>
    <phoneticPr fontId="20" type="noConversion"/>
  </si>
  <si>
    <t>五</t>
    <phoneticPr fontId="20" type="noConversion"/>
  </si>
  <si>
    <t>穀</t>
    <phoneticPr fontId="20" type="noConversion"/>
  </si>
  <si>
    <t>五穀米</t>
    <phoneticPr fontId="20" type="noConversion"/>
  </si>
  <si>
    <t>東寧國小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</si>
</sst>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_ "/>
    <numFmt numFmtId="183" formatCode="0.00_ "/>
  </numFmts>
  <fonts count="10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b/>
      <sz val="8"/>
      <color indexed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9"/>
      <color rgb="FFFF000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10"/>
      <color theme="0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7"/>
      <color rgb="FF0000FF"/>
      <name val="新細明體"/>
      <family val="1"/>
      <charset val="136"/>
    </font>
    <font>
      <b/>
      <sz val="7"/>
      <color rgb="FF800000"/>
      <name val="新細明體"/>
      <family val="1"/>
      <charset val="136"/>
    </font>
    <font>
      <b/>
      <sz val="7"/>
      <color rgb="FF008000"/>
      <name val="新細明體"/>
      <family val="1"/>
      <charset val="136"/>
    </font>
    <font>
      <b/>
      <sz val="7"/>
      <color rgb="FF7030A0"/>
      <name val="新細明體"/>
      <family val="1"/>
      <charset val="136"/>
    </font>
    <font>
      <b/>
      <sz val="7"/>
      <color rgb="FFFF0000"/>
      <name val="新細明體"/>
      <family val="1"/>
      <charset val="136"/>
    </font>
    <font>
      <b/>
      <sz val="14"/>
      <color theme="1"/>
      <name val="標楷體"/>
      <family val="4"/>
      <charset val="136"/>
    </font>
    <font>
      <b/>
      <sz val="10"/>
      <color theme="1"/>
      <name val="新細明體"/>
      <family val="1"/>
      <charset val="136"/>
    </font>
    <font>
      <b/>
      <sz val="22"/>
      <color theme="9" tint="-0.499984740745262"/>
      <name val="新細明體"/>
      <family val="1"/>
      <charset val="136"/>
    </font>
    <font>
      <b/>
      <sz val="8"/>
      <color indexed="60"/>
      <name val="新細明體"/>
      <family val="1"/>
      <charset val="136"/>
    </font>
    <font>
      <b/>
      <sz val="9"/>
      <color theme="8" tint="-0.249977111117893"/>
      <name val="新細明體"/>
      <family val="1"/>
      <charset val="136"/>
    </font>
    <font>
      <b/>
      <sz val="9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b/>
      <sz val="12"/>
      <color rgb="FF800000"/>
      <name val="標楷體"/>
      <family val="4"/>
      <charset val="136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0" fillId="0" borderId="0"/>
    <xf numFmtId="0" fontId="1" fillId="0" borderId="0">
      <alignment vertical="center"/>
    </xf>
  </cellStyleXfs>
  <cellXfs count="464">
    <xf numFmtId="0" fontId="0" fillId="0" borderId="0" xfId="0">
      <alignment vertical="center"/>
    </xf>
    <xf numFmtId="0" fontId="19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49" fontId="28" fillId="0" borderId="10" xfId="0" applyNumberFormat="1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0" xfId="0" applyFont="1" applyBorder="1" applyAlignment="1">
      <alignment horizontal="center" vertical="center" shrinkToFit="1"/>
    </xf>
    <xf numFmtId="49" fontId="26" fillId="0" borderId="10" xfId="0" applyNumberFormat="1" applyFont="1" applyBorder="1" applyAlignment="1">
      <alignment horizontal="left" vertical="center"/>
    </xf>
    <xf numFmtId="179" fontId="28" fillId="0" borderId="0" xfId="0" applyNumberFormat="1" applyFont="1">
      <alignment vertical="center"/>
    </xf>
    <xf numFmtId="14" fontId="27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shrinkToFit="1"/>
    </xf>
    <xf numFmtId="49" fontId="37" fillId="0" borderId="19" xfId="0" applyNumberFormat="1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46" fillId="0" borderId="0" xfId="0" applyFont="1">
      <alignment vertical="center"/>
    </xf>
    <xf numFmtId="0" fontId="49" fillId="0" borderId="10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53" fillId="0" borderId="23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shrinkToFit="1"/>
    </xf>
    <xf numFmtId="0" fontId="58" fillId="0" borderId="10" xfId="0" applyFont="1" applyBorder="1" applyAlignment="1">
      <alignment horizontal="center" vertical="top" wrapText="1"/>
    </xf>
    <xf numFmtId="177" fontId="50" fillId="0" borderId="10" xfId="0" applyNumberFormat="1" applyFont="1" applyBorder="1" applyAlignment="1">
      <alignment horizontal="center" vertical="center" shrinkToFit="1"/>
    </xf>
    <xf numFmtId="177" fontId="27" fillId="0" borderId="10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177" fontId="0" fillId="0" borderId="0" xfId="0" applyNumberFormat="1">
      <alignment vertical="center"/>
    </xf>
    <xf numFmtId="0" fontId="51" fillId="0" borderId="1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6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0" fillId="0" borderId="0" xfId="0" applyFont="1">
      <alignment vertical="center"/>
    </xf>
    <xf numFmtId="0" fontId="64" fillId="0" borderId="10" xfId="0" applyFont="1" applyBorder="1" applyAlignment="1">
      <alignment vertical="center" shrinkToFit="1"/>
    </xf>
    <xf numFmtId="179" fontId="64" fillId="0" borderId="10" xfId="0" applyNumberFormat="1" applyFont="1" applyBorder="1">
      <alignment vertical="center"/>
    </xf>
    <xf numFmtId="0" fontId="64" fillId="0" borderId="10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64" fillId="0" borderId="10" xfId="0" applyFont="1" applyBorder="1" applyAlignment="1">
      <alignment horizontal="center" vertical="center" shrinkToFit="1"/>
    </xf>
    <xf numFmtId="179" fontId="64" fillId="0" borderId="10" xfId="0" applyNumberFormat="1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177" fontId="64" fillId="0" borderId="10" xfId="0" applyNumberFormat="1" applyFont="1" applyBorder="1" applyAlignment="1">
      <alignment horizontal="center" vertical="center"/>
    </xf>
    <xf numFmtId="0" fontId="52" fillId="24" borderId="11" xfId="0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 wrapText="1"/>
    </xf>
    <xf numFmtId="0" fontId="52" fillId="24" borderId="10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wrapText="1"/>
    </xf>
    <xf numFmtId="49" fontId="37" fillId="24" borderId="15" xfId="0" applyNumberFormat="1" applyFont="1" applyFill="1" applyBorder="1" applyAlignment="1">
      <alignment horizontal="center" vertical="center"/>
    </xf>
    <xf numFmtId="0" fontId="29" fillId="24" borderId="10" xfId="0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left" vertical="center"/>
    </xf>
    <xf numFmtId="0" fontId="70" fillId="0" borderId="10" xfId="0" applyFont="1" applyBorder="1" applyAlignment="1">
      <alignment horizontal="left" wrapText="1"/>
    </xf>
    <xf numFmtId="0" fontId="70" fillId="0" borderId="10" xfId="0" applyFont="1" applyBorder="1" applyAlignment="1">
      <alignment horizontal="center" wrapText="1"/>
    </xf>
    <xf numFmtId="0" fontId="49" fillId="24" borderId="10" xfId="0" applyFont="1" applyFill="1" applyBorder="1" applyAlignment="1">
      <alignment horizontal="center" vertical="top" wrapText="1"/>
    </xf>
    <xf numFmtId="177" fontId="50" fillId="24" borderId="10" xfId="0" applyNumberFormat="1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top" wrapText="1"/>
    </xf>
    <xf numFmtId="49" fontId="37" fillId="0" borderId="15" xfId="0" applyNumberFormat="1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top" wrapText="1"/>
    </xf>
    <xf numFmtId="176" fontId="29" fillId="0" borderId="10" xfId="0" applyNumberFormat="1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top" wrapText="1"/>
    </xf>
    <xf numFmtId="49" fontId="37" fillId="0" borderId="11" xfId="0" applyNumberFormat="1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47" fillId="0" borderId="10" xfId="0" applyNumberFormat="1" applyFont="1" applyBorder="1" applyAlignment="1">
      <alignment vertical="center" shrinkToFit="1"/>
    </xf>
    <xf numFmtId="0" fontId="48" fillId="0" borderId="10" xfId="0" applyFont="1" applyBorder="1" applyAlignment="1">
      <alignment horizontal="center" vertical="center" shrinkToFit="1"/>
    </xf>
    <xf numFmtId="176" fontId="57" fillId="0" borderId="10" xfId="0" applyNumberFormat="1" applyFont="1" applyBorder="1" applyAlignment="1">
      <alignment horizontal="center" vertical="center" shrinkToFit="1"/>
    </xf>
    <xf numFmtId="177" fontId="27" fillId="0" borderId="18" xfId="0" applyNumberFormat="1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top" wrapText="1"/>
    </xf>
    <xf numFmtId="49" fontId="45" fillId="0" borderId="15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top" wrapText="1"/>
    </xf>
    <xf numFmtId="177" fontId="27" fillId="25" borderId="18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top" wrapText="1"/>
    </xf>
    <xf numFmtId="0" fontId="22" fillId="24" borderId="10" xfId="0" applyFont="1" applyFill="1" applyBorder="1" applyAlignment="1">
      <alignment horizontal="center" vertical="top" wrapText="1"/>
    </xf>
    <xf numFmtId="176" fontId="29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top" wrapText="1"/>
    </xf>
    <xf numFmtId="176" fontId="29" fillId="25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15" xfId="0" applyFont="1" applyFill="1" applyBorder="1" applyAlignment="1">
      <alignment horizontal="center" vertical="top" wrapText="1"/>
    </xf>
    <xf numFmtId="176" fontId="57" fillId="24" borderId="10" xfId="0" applyNumberFormat="1" applyFont="1" applyFill="1" applyBorder="1" applyAlignment="1">
      <alignment horizontal="center" vertical="center" shrinkToFit="1"/>
    </xf>
    <xf numFmtId="0" fontId="73" fillId="0" borderId="10" xfId="0" applyFont="1" applyBorder="1" applyAlignment="1">
      <alignment horizontal="center" vertical="center" shrinkToFit="1"/>
    </xf>
    <xf numFmtId="179" fontId="73" fillId="0" borderId="10" xfId="0" applyNumberFormat="1" applyFont="1" applyBorder="1" applyAlignment="1">
      <alignment horizontal="center" vertical="center"/>
    </xf>
    <xf numFmtId="0" fontId="73" fillId="0" borderId="10" xfId="0" applyFont="1" applyBorder="1" applyAlignment="1">
      <alignment horizontal="center" vertical="center"/>
    </xf>
    <xf numFmtId="177" fontId="73" fillId="0" borderId="10" xfId="0" applyNumberFormat="1" applyFont="1" applyBorder="1" applyAlignment="1">
      <alignment horizontal="center" vertical="center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 wrapText="1"/>
    </xf>
    <xf numFmtId="49" fontId="37" fillId="24" borderId="17" xfId="0" applyNumberFormat="1" applyFont="1" applyFill="1" applyBorder="1" applyAlignment="1">
      <alignment horizontal="center" vertical="center"/>
    </xf>
    <xf numFmtId="0" fontId="71" fillId="0" borderId="15" xfId="0" applyFont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top" wrapText="1"/>
    </xf>
    <xf numFmtId="0" fontId="42" fillId="24" borderId="10" xfId="0" applyFont="1" applyFill="1" applyBorder="1" applyAlignment="1">
      <alignment horizontal="center" vertical="top" wrapText="1"/>
    </xf>
    <xf numFmtId="0" fontId="71" fillId="0" borderId="15" xfId="0" applyFont="1" applyBorder="1" applyAlignment="1">
      <alignment horizontal="center" vertical="top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>
      <alignment vertical="center"/>
    </xf>
    <xf numFmtId="176" fontId="26" fillId="24" borderId="10" xfId="0" applyNumberFormat="1" applyFont="1" applyFill="1" applyBorder="1" applyAlignment="1">
      <alignment horizontal="center" vertical="center" shrinkToFit="1"/>
    </xf>
    <xf numFmtId="177" fontId="29" fillId="0" borderId="10" xfId="0" applyNumberFormat="1" applyFont="1" applyBorder="1" applyAlignment="1">
      <alignment horizontal="center" vertical="center" shrinkToFit="1"/>
    </xf>
    <xf numFmtId="176" fontId="39" fillId="0" borderId="10" xfId="0" applyNumberFormat="1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left" wrapText="1"/>
    </xf>
    <xf numFmtId="0" fontId="63" fillId="0" borderId="10" xfId="0" applyFont="1" applyBorder="1" applyAlignment="1">
      <alignment horizontal="center" wrapText="1"/>
    </xf>
    <xf numFmtId="0" fontId="63" fillId="0" borderId="10" xfId="0" applyFont="1" applyBorder="1" applyAlignment="1">
      <alignment horizontal="center" vertical="center" shrinkToFit="1"/>
    </xf>
    <xf numFmtId="0" fontId="74" fillId="0" borderId="10" xfId="0" applyFont="1" applyBorder="1" applyAlignment="1">
      <alignment horizontal="center" vertical="center" shrinkToFit="1"/>
    </xf>
    <xf numFmtId="49" fontId="28" fillId="0" borderId="10" xfId="0" applyNumberFormat="1" applyFont="1" applyBorder="1">
      <alignment vertical="center"/>
    </xf>
    <xf numFmtId="0" fontId="28" fillId="0" borderId="10" xfId="0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center" vertical="center" shrinkToFit="1"/>
    </xf>
    <xf numFmtId="0" fontId="28" fillId="0" borderId="19" xfId="0" applyFont="1" applyBorder="1" applyAlignment="1">
      <alignment vertical="top" wrapText="1"/>
    </xf>
    <xf numFmtId="0" fontId="37" fillId="0" borderId="10" xfId="0" applyFont="1" applyBorder="1" applyAlignment="1">
      <alignment horizontal="center" wrapText="1"/>
    </xf>
    <xf numFmtId="0" fontId="68" fillId="0" borderId="10" xfId="0" applyFont="1" applyBorder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wrapText="1"/>
    </xf>
    <xf numFmtId="176" fontId="29" fillId="0" borderId="16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center" vertical="top" wrapText="1"/>
    </xf>
    <xf numFmtId="177" fontId="27" fillId="24" borderId="18" xfId="0" applyNumberFormat="1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top" wrapText="1"/>
    </xf>
    <xf numFmtId="176" fontId="39" fillId="0" borderId="11" xfId="0" applyNumberFormat="1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36" fillId="24" borderId="16" xfId="0" applyFont="1" applyFill="1" applyBorder="1" applyAlignment="1">
      <alignment horizontal="center" vertical="top" wrapText="1"/>
    </xf>
    <xf numFmtId="0" fontId="51" fillId="24" borderId="1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52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shrinkToFit="1"/>
    </xf>
    <xf numFmtId="0" fontId="28" fillId="24" borderId="11" xfId="0" applyFont="1" applyFill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left" vertical="top" wrapText="1"/>
    </xf>
    <xf numFmtId="0" fontId="77" fillId="24" borderId="16" xfId="0" applyFont="1" applyFill="1" applyBorder="1" applyAlignment="1">
      <alignment horizontal="center" vertical="center" shrinkToFit="1"/>
    </xf>
    <xf numFmtId="180" fontId="32" fillId="0" borderId="11" xfId="0" applyNumberFormat="1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top" wrapText="1"/>
    </xf>
    <xf numFmtId="0" fontId="44" fillId="24" borderId="16" xfId="0" applyFont="1" applyFill="1" applyBorder="1" applyAlignment="1">
      <alignment horizont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top" wrapText="1"/>
    </xf>
    <xf numFmtId="0" fontId="63" fillId="0" borderId="11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177" fontId="68" fillId="0" borderId="11" xfId="0" applyNumberFormat="1" applyFont="1" applyBorder="1" applyAlignment="1">
      <alignment horizontal="center" vertical="center" shrinkToFit="1"/>
    </xf>
    <xf numFmtId="177" fontId="64" fillId="0" borderId="10" xfId="0" applyNumberFormat="1" applyFont="1" applyBorder="1" applyAlignment="1">
      <alignment horizontal="center" vertical="center" shrinkToFit="1"/>
    </xf>
    <xf numFmtId="0" fontId="42" fillId="0" borderId="16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176" fontId="29" fillId="0" borderId="19" xfId="0" applyNumberFormat="1" applyFont="1" applyBorder="1" applyAlignment="1">
      <alignment horizontal="center" vertical="center" shrinkToFit="1"/>
    </xf>
    <xf numFmtId="0" fontId="78" fillId="0" borderId="0" xfId="0" applyFont="1" applyAlignment="1">
      <alignment horizontal="center" vertical="center"/>
    </xf>
    <xf numFmtId="0" fontId="26" fillId="24" borderId="20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left" shrinkToFit="1"/>
    </xf>
    <xf numFmtId="177" fontId="26" fillId="24" borderId="10" xfId="0" applyNumberFormat="1" applyFont="1" applyFill="1" applyBorder="1" applyAlignment="1">
      <alignment horizontal="center" shrinkToFit="1"/>
    </xf>
    <xf numFmtId="0" fontId="76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vertical="center" shrinkToFit="1"/>
    </xf>
    <xf numFmtId="177" fontId="26" fillId="24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wrapText="1"/>
    </xf>
    <xf numFmtId="176" fontId="79" fillId="24" borderId="11" xfId="0" applyNumberFormat="1" applyFont="1" applyFill="1" applyBorder="1" applyAlignment="1">
      <alignment horizontal="center" vertical="center" shrinkToFit="1"/>
    </xf>
    <xf numFmtId="0" fontId="28" fillId="24" borderId="15" xfId="0" applyFont="1" applyFill="1" applyBorder="1" applyAlignment="1">
      <alignment vertical="top" wrapText="1"/>
    </xf>
    <xf numFmtId="180" fontId="32" fillId="24" borderId="10" xfId="0" applyNumberFormat="1" applyFont="1" applyFill="1" applyBorder="1" applyAlignment="1">
      <alignment horizontal="center" vertical="center" shrinkToFit="1"/>
    </xf>
    <xf numFmtId="180" fontId="32" fillId="0" borderId="11" xfId="0" applyNumberFormat="1" applyFont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49" fontId="26" fillId="24" borderId="22" xfId="0" applyNumberFormat="1" applyFont="1" applyFill="1" applyBorder="1" applyAlignment="1">
      <alignment horizontal="center" vertical="center"/>
    </xf>
    <xf numFmtId="0" fontId="26" fillId="24" borderId="19" xfId="0" applyFont="1" applyFill="1" applyBorder="1" applyAlignment="1">
      <alignment horizontal="center" vertical="top" wrapText="1"/>
    </xf>
    <xf numFmtId="0" fontId="27" fillId="24" borderId="11" xfId="0" applyFont="1" applyFill="1" applyBorder="1" applyAlignment="1">
      <alignment horizontal="center" vertical="center" shrinkToFit="1"/>
    </xf>
    <xf numFmtId="0" fontId="27" fillId="24" borderId="18" xfId="0" applyFont="1" applyFill="1" applyBorder="1" applyAlignment="1">
      <alignment horizontal="center" vertical="center" shrinkToFit="1"/>
    </xf>
    <xf numFmtId="176" fontId="29" fillId="24" borderId="17" xfId="0" applyNumberFormat="1" applyFont="1" applyFill="1" applyBorder="1" applyAlignment="1">
      <alignment horizontal="center" vertical="center" shrinkToFit="1"/>
    </xf>
    <xf numFmtId="0" fontId="71" fillId="24" borderId="15" xfId="0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center" vertical="top" wrapText="1"/>
    </xf>
    <xf numFmtId="0" fontId="26" fillId="24" borderId="11" xfId="0" applyFont="1" applyFill="1" applyBorder="1">
      <alignment vertical="center"/>
    </xf>
    <xf numFmtId="0" fontId="28" fillId="24" borderId="11" xfId="0" applyFont="1" applyFill="1" applyBorder="1" applyAlignment="1">
      <alignment vertical="top" wrapText="1"/>
    </xf>
    <xf numFmtId="0" fontId="26" fillId="24" borderId="17" xfId="0" applyFont="1" applyFill="1" applyBorder="1" applyAlignment="1">
      <alignment horizontal="left" vertical="top" wrapText="1"/>
    </xf>
    <xf numFmtId="0" fontId="41" fillId="24" borderId="11" xfId="0" applyFont="1" applyFill="1" applyBorder="1" applyAlignment="1">
      <alignment horizontal="center" vertical="top" wrapText="1"/>
    </xf>
    <xf numFmtId="49" fontId="26" fillId="24" borderId="15" xfId="0" applyNumberFormat="1" applyFont="1" applyFill="1" applyBorder="1" applyAlignment="1">
      <alignment horizontal="center" vertical="center"/>
    </xf>
    <xf numFmtId="49" fontId="37" fillId="24" borderId="21" xfId="0" applyNumberFormat="1" applyFont="1" applyFill="1" applyBorder="1" applyAlignment="1">
      <alignment horizontal="center" vertical="center"/>
    </xf>
    <xf numFmtId="181" fontId="43" fillId="24" borderId="11" xfId="0" applyNumberFormat="1" applyFont="1" applyFill="1" applyBorder="1" applyAlignment="1">
      <alignment horizontal="center" vertical="center" shrinkToFit="1"/>
    </xf>
    <xf numFmtId="0" fontId="36" fillId="24" borderId="17" xfId="0" applyFont="1" applyFill="1" applyBorder="1" applyAlignment="1">
      <alignment horizontal="center" vertical="top" shrinkToFit="1"/>
    </xf>
    <xf numFmtId="181" fontId="79" fillId="24" borderId="11" xfId="0" applyNumberFormat="1" applyFont="1" applyFill="1" applyBorder="1" applyAlignment="1">
      <alignment horizontal="center" vertical="center" shrinkToFit="1"/>
    </xf>
    <xf numFmtId="0" fontId="61" fillId="24" borderId="10" xfId="0" applyFont="1" applyFill="1" applyBorder="1" applyAlignment="1">
      <alignment horizontal="center" vertical="center" wrapText="1"/>
    </xf>
    <xf numFmtId="176" fontId="36" fillId="24" borderId="10" xfId="0" applyNumberFormat="1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center" vertical="center"/>
    </xf>
    <xf numFmtId="0" fontId="26" fillId="24" borderId="15" xfId="0" applyFont="1" applyFill="1" applyBorder="1" applyAlignment="1">
      <alignment horizontal="left" vertical="top" wrapText="1"/>
    </xf>
    <xf numFmtId="0" fontId="25" fillId="24" borderId="11" xfId="0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left" vertical="top" wrapText="1"/>
    </xf>
    <xf numFmtId="0" fontId="36" fillId="24" borderId="11" xfId="0" applyFont="1" applyFill="1" applyBorder="1" applyAlignment="1">
      <alignment horizontal="center" vertical="center" wrapText="1"/>
    </xf>
    <xf numFmtId="177" fontId="27" fillId="24" borderId="11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shrinkToFit="1"/>
    </xf>
    <xf numFmtId="49" fontId="22" fillId="24" borderId="11" xfId="0" applyNumberFormat="1" applyFont="1" applyFill="1" applyBorder="1" applyAlignment="1">
      <alignment horizontal="left" vertical="center"/>
    </xf>
    <xf numFmtId="0" fontId="26" fillId="24" borderId="10" xfId="0" quotePrefix="1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45" fillId="24" borderId="15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63" fillId="0" borderId="11" xfId="0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shrinkToFit="1"/>
    </xf>
    <xf numFmtId="0" fontId="29" fillId="24" borderId="11" xfId="0" applyFont="1" applyFill="1" applyBorder="1" applyAlignment="1">
      <alignment horizontal="center" vertical="center" shrinkToFit="1"/>
    </xf>
    <xf numFmtId="177" fontId="27" fillId="25" borderId="11" xfId="0" applyNumberFormat="1" applyFont="1" applyFill="1" applyBorder="1" applyAlignment="1">
      <alignment horizontal="center" vertical="center" shrinkToFit="1"/>
    </xf>
    <xf numFmtId="176" fontId="29" fillId="25" borderId="11" xfId="0" applyNumberFormat="1" applyFont="1" applyFill="1" applyBorder="1" applyAlignment="1">
      <alignment horizontal="center" vertical="center" shrinkToFit="1"/>
    </xf>
    <xf numFmtId="0" fontId="71" fillId="0" borderId="11" xfId="0" applyFont="1" applyBorder="1" applyAlignment="1">
      <alignment horizontal="center" vertical="center" wrapText="1"/>
    </xf>
    <xf numFmtId="0" fontId="64" fillId="0" borderId="11" xfId="0" applyFont="1" applyBorder="1">
      <alignment vertical="center"/>
    </xf>
    <xf numFmtId="0" fontId="73" fillId="0" borderId="11" xfId="0" applyFont="1" applyBorder="1" applyAlignment="1">
      <alignment horizontal="center" vertical="center"/>
    </xf>
    <xf numFmtId="177" fontId="73" fillId="0" borderId="11" xfId="0" applyNumberFormat="1" applyFont="1" applyBorder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177" fontId="64" fillId="0" borderId="11" xfId="0" applyNumberFormat="1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 wrapText="1"/>
    </xf>
    <xf numFmtId="0" fontId="72" fillId="0" borderId="0" xfId="0" applyFont="1" applyAlignment="1">
      <alignment horizontal="center" vertical="center" wrapText="1"/>
    </xf>
    <xf numFmtId="0" fontId="64" fillId="0" borderId="0" xfId="0" applyFont="1">
      <alignment vertical="center"/>
    </xf>
    <xf numFmtId="0" fontId="73" fillId="0" borderId="0" xfId="0" applyFont="1" applyAlignment="1">
      <alignment horizontal="center" vertical="center"/>
    </xf>
    <xf numFmtId="177" fontId="73" fillId="0" borderId="0" xfId="0" applyNumberFormat="1" applyFont="1" applyAlignment="1">
      <alignment horizontal="center" vertical="center"/>
    </xf>
    <xf numFmtId="0" fontId="69" fillId="0" borderId="0" xfId="0" applyFont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177" fontId="64" fillId="0" borderId="0" xfId="0" applyNumberFormat="1" applyFont="1" applyAlignment="1">
      <alignment horizontal="center" vertical="center"/>
    </xf>
    <xf numFmtId="0" fontId="82" fillId="0" borderId="23" xfId="0" applyFont="1" applyBorder="1" applyAlignment="1">
      <alignment horizontal="center" vertical="center" wrapText="1"/>
    </xf>
    <xf numFmtId="0" fontId="83" fillId="0" borderId="23" xfId="0" applyFont="1" applyBorder="1" applyAlignment="1">
      <alignment horizontal="center" vertical="center" wrapText="1"/>
    </xf>
    <xf numFmtId="0" fontId="64" fillId="0" borderId="11" xfId="0" applyFont="1" applyBorder="1" applyAlignment="1">
      <alignment vertical="center" shrinkToFit="1"/>
    </xf>
    <xf numFmtId="179" fontId="64" fillId="0" borderId="11" xfId="0" applyNumberFormat="1" applyFont="1" applyBorder="1" applyAlignment="1">
      <alignment horizontal="center" vertical="center"/>
    </xf>
    <xf numFmtId="178" fontId="32" fillId="0" borderId="33" xfId="0" applyNumberFormat="1" applyFont="1" applyBorder="1" applyAlignment="1">
      <alignment horizontal="center" vertical="center"/>
    </xf>
    <xf numFmtId="0" fontId="55" fillId="24" borderId="10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77" fontId="26" fillId="24" borderId="16" xfId="0" applyNumberFormat="1" applyFont="1" applyFill="1" applyBorder="1" applyAlignment="1">
      <alignment horizontal="center" vertical="center" wrapText="1"/>
    </xf>
    <xf numFmtId="0" fontId="49" fillId="24" borderId="10" xfId="0" applyFont="1" applyFill="1" applyBorder="1" applyAlignment="1">
      <alignment horizontal="center" vertical="center" wrapText="1"/>
    </xf>
    <xf numFmtId="177" fontId="50" fillId="24" borderId="11" xfId="0" applyNumberFormat="1" applyFont="1" applyFill="1" applyBorder="1" applyAlignment="1">
      <alignment horizontal="center" vertical="center" shrinkToFit="1"/>
    </xf>
    <xf numFmtId="0" fontId="28" fillId="25" borderId="11" xfId="0" applyFont="1" applyFill="1" applyBorder="1" applyAlignment="1">
      <alignment horizontal="center" vertical="center" shrinkToFit="1"/>
    </xf>
    <xf numFmtId="0" fontId="26" fillId="24" borderId="15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28" fillId="0" borderId="15" xfId="0" applyFont="1" applyBorder="1" applyAlignment="1">
      <alignment vertical="top" wrapText="1"/>
    </xf>
    <xf numFmtId="49" fontId="26" fillId="24" borderId="10" xfId="0" applyNumberFormat="1" applyFont="1" applyFill="1" applyBorder="1">
      <alignment vertical="center"/>
    </xf>
    <xf numFmtId="0" fontId="51" fillId="24" borderId="11" xfId="0" applyFont="1" applyFill="1" applyBorder="1" applyAlignment="1">
      <alignment horizontal="center" vertical="center" wrapText="1"/>
    </xf>
    <xf numFmtId="0" fontId="51" fillId="24" borderId="12" xfId="0" applyFont="1" applyFill="1" applyBorder="1" applyAlignment="1">
      <alignment horizontal="center" vertical="center" wrapText="1"/>
    </xf>
    <xf numFmtId="0" fontId="55" fillId="24" borderId="11" xfId="0" applyFont="1" applyFill="1" applyBorder="1" applyAlignment="1">
      <alignment horizontal="center" vertical="center" wrapText="1"/>
    </xf>
    <xf numFmtId="176" fontId="84" fillId="24" borderId="10" xfId="0" applyNumberFormat="1" applyFont="1" applyFill="1" applyBorder="1" applyAlignment="1">
      <alignment horizontal="center" vertical="center" shrinkToFit="1"/>
    </xf>
    <xf numFmtId="0" fontId="87" fillId="24" borderId="10" xfId="0" applyFont="1" applyFill="1" applyBorder="1" applyAlignment="1">
      <alignment horizontal="center" vertical="top" wrapText="1"/>
    </xf>
    <xf numFmtId="0" fontId="49" fillId="0" borderId="11" xfId="0" applyFont="1" applyBorder="1" applyAlignment="1">
      <alignment horizontal="center" vertical="center" wrapText="1"/>
    </xf>
    <xf numFmtId="0" fontId="85" fillId="24" borderId="10" xfId="0" applyFont="1" applyFill="1" applyBorder="1" applyAlignment="1">
      <alignment horizontal="center" vertical="center" shrinkToFit="1"/>
    </xf>
    <xf numFmtId="181" fontId="84" fillId="24" borderId="10" xfId="0" applyNumberFormat="1" applyFont="1" applyFill="1" applyBorder="1" applyAlignment="1">
      <alignment horizontal="center" vertical="center" shrinkToFit="1"/>
    </xf>
    <xf numFmtId="0" fontId="55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wrapText="1"/>
    </xf>
    <xf numFmtId="180" fontId="26" fillId="24" borderId="11" xfId="0" applyNumberFormat="1" applyFont="1" applyFill="1" applyBorder="1" applyAlignment="1">
      <alignment horizontal="center" vertical="center" wrapText="1"/>
    </xf>
    <xf numFmtId="0" fontId="26" fillId="24" borderId="31" xfId="0" applyFont="1" applyFill="1" applyBorder="1" applyAlignment="1">
      <alignment horizontal="center" vertical="center" wrapText="1"/>
    </xf>
    <xf numFmtId="176" fontId="29" fillId="25" borderId="16" xfId="0" applyNumberFormat="1" applyFont="1" applyFill="1" applyBorder="1" applyAlignment="1">
      <alignment horizontal="center" vertical="center" shrinkToFit="1"/>
    </xf>
    <xf numFmtId="176" fontId="57" fillId="24" borderId="11" xfId="0" applyNumberFormat="1" applyFont="1" applyFill="1" applyBorder="1" applyAlignment="1">
      <alignment horizontal="center" vertical="center" shrinkToFit="1"/>
    </xf>
    <xf numFmtId="49" fontId="71" fillId="0" borderId="15" xfId="0" applyNumberFormat="1" applyFont="1" applyBorder="1" applyAlignment="1">
      <alignment horizontal="center" vertical="center"/>
    </xf>
    <xf numFmtId="0" fontId="88" fillId="24" borderId="18" xfId="0" quotePrefix="1" applyFont="1" applyFill="1" applyBorder="1" applyAlignment="1">
      <alignment horizontal="center" vertical="center"/>
    </xf>
    <xf numFmtId="176" fontId="43" fillId="24" borderId="10" xfId="0" applyNumberFormat="1" applyFont="1" applyFill="1" applyBorder="1" applyAlignment="1">
      <alignment horizontal="center" vertical="center" shrinkToFit="1"/>
    </xf>
    <xf numFmtId="0" fontId="26" fillId="24" borderId="18" xfId="0" quotePrefix="1" applyFont="1" applyFill="1" applyBorder="1" applyAlignment="1">
      <alignment horizontal="center" vertical="center"/>
    </xf>
    <xf numFmtId="2" fontId="26" fillId="24" borderId="10" xfId="0" applyNumberFormat="1" applyFont="1" applyFill="1" applyBorder="1" applyAlignment="1">
      <alignment horizontal="center" vertical="top" wrapText="1"/>
    </xf>
    <xf numFmtId="0" fontId="27" fillId="0" borderId="11" xfId="0" applyFont="1" applyBorder="1" applyAlignment="1">
      <alignment horizontal="center" vertical="center" shrinkToFit="1"/>
    </xf>
    <xf numFmtId="0" fontId="16" fillId="24" borderId="17" xfId="0" applyFont="1" applyFill="1" applyBorder="1" applyAlignment="1">
      <alignment horizontal="center" vertical="top" wrapText="1"/>
    </xf>
    <xf numFmtId="0" fontId="88" fillId="24" borderId="10" xfId="0" applyFont="1" applyFill="1" applyBorder="1" applyAlignment="1">
      <alignment horizontal="center" vertical="top" wrapText="1"/>
    </xf>
    <xf numFmtId="0" fontId="89" fillId="0" borderId="10" xfId="0" applyFont="1" applyBorder="1" applyAlignment="1">
      <alignment horizontal="center" wrapText="1"/>
    </xf>
    <xf numFmtId="0" fontId="90" fillId="0" borderId="10" xfId="0" applyFont="1" applyBorder="1" applyAlignment="1">
      <alignment horizontal="left" vertical="center" wrapText="1"/>
    </xf>
    <xf numFmtId="0" fontId="28" fillId="24" borderId="0" xfId="0" applyFont="1" applyFill="1">
      <alignment vertical="center"/>
    </xf>
    <xf numFmtId="0" fontId="26" fillId="24" borderId="23" xfId="0" applyFont="1" applyFill="1" applyBorder="1" applyAlignment="1">
      <alignment horizontal="center" vertical="center" wrapText="1"/>
    </xf>
    <xf numFmtId="0" fontId="24" fillId="24" borderId="0" xfId="0" applyFont="1" applyFill="1">
      <alignment vertical="center"/>
    </xf>
    <xf numFmtId="0" fontId="0" fillId="24" borderId="0" xfId="0" applyFill="1">
      <alignment vertical="center"/>
    </xf>
    <xf numFmtId="180" fontId="32" fillId="0" borderId="12" xfId="0" applyNumberFormat="1" applyFont="1" applyBorder="1" applyAlignment="1">
      <alignment horizontal="center" vertical="center" wrapText="1"/>
    </xf>
    <xf numFmtId="178" fontId="32" fillId="0" borderId="34" xfId="0" applyNumberFormat="1" applyFont="1" applyBorder="1" applyAlignment="1">
      <alignment horizontal="center" vertical="center"/>
    </xf>
    <xf numFmtId="180" fontId="32" fillId="0" borderId="12" xfId="0" applyNumberFormat="1" applyFont="1" applyBorder="1" applyAlignment="1">
      <alignment horizontal="center" vertical="center" shrinkToFit="1"/>
    </xf>
    <xf numFmtId="0" fontId="67" fillId="24" borderId="11" xfId="0" applyFont="1" applyFill="1" applyBorder="1" applyAlignment="1">
      <alignment horizontal="center" vertical="center" wrapText="1"/>
    </xf>
    <xf numFmtId="0" fontId="67" fillId="24" borderId="12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51" fillId="24" borderId="0" xfId="0" applyFont="1" applyFill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26" fillId="24" borderId="10" xfId="0" applyFont="1" applyFill="1" applyBorder="1" applyAlignment="1">
      <alignment horizontal="left" wrapText="1"/>
    </xf>
    <xf numFmtId="49" fontId="26" fillId="24" borderId="11" xfId="0" applyNumberFormat="1" applyFont="1" applyFill="1" applyBorder="1" applyAlignment="1">
      <alignment horizontal="left" vertical="center"/>
    </xf>
    <xf numFmtId="0" fontId="57" fillId="24" borderId="10" xfId="0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 wrapText="1"/>
    </xf>
    <xf numFmtId="0" fontId="55" fillId="24" borderId="0" xfId="0" applyFont="1" applyFill="1" applyAlignment="1">
      <alignment horizontal="center" vertical="center" wrapText="1"/>
    </xf>
    <xf numFmtId="0" fontId="75" fillId="24" borderId="0" xfId="0" applyFont="1" applyFill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54" fillId="24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75" fillId="0" borderId="0" xfId="0" applyFont="1" applyAlignment="1">
      <alignment horizontal="left" vertical="center" wrapText="1"/>
    </xf>
    <xf numFmtId="0" fontId="37" fillId="24" borderId="15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left" vertical="center" wrapText="1"/>
    </xf>
    <xf numFmtId="0" fontId="26" fillId="24" borderId="0" xfId="0" applyFont="1" applyFill="1" applyAlignment="1">
      <alignment horizontal="center" vertical="top" wrapText="1"/>
    </xf>
    <xf numFmtId="0" fontId="26" fillId="0" borderId="0" xfId="0" applyFont="1" applyAlignment="1">
      <alignment horizontal="center" vertical="center" wrapText="1"/>
    </xf>
    <xf numFmtId="177" fontId="27" fillId="25" borderId="0" xfId="0" applyNumberFormat="1" applyFont="1" applyFill="1" applyAlignment="1">
      <alignment horizontal="center" vertical="center" shrinkToFit="1"/>
    </xf>
    <xf numFmtId="0" fontId="27" fillId="24" borderId="0" xfId="0" applyFont="1" applyFill="1" applyAlignment="1">
      <alignment horizontal="center" vertical="center" shrinkToFit="1"/>
    </xf>
    <xf numFmtId="0" fontId="28" fillId="0" borderId="0" xfId="0" applyFont="1" applyAlignment="1">
      <alignment vertical="top" wrapText="1"/>
    </xf>
    <xf numFmtId="0" fontId="26" fillId="24" borderId="15" xfId="0" applyFont="1" applyFill="1" applyBorder="1" applyAlignment="1">
      <alignment horizontal="center" vertical="center" wrapText="1"/>
    </xf>
    <xf numFmtId="0" fontId="66" fillId="24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67" fillId="24" borderId="0" xfId="0" applyFont="1" applyFill="1" applyAlignment="1">
      <alignment horizontal="center" vertical="center" wrapText="1"/>
    </xf>
    <xf numFmtId="49" fontId="37" fillId="24" borderId="0" xfId="0" applyNumberFormat="1" applyFont="1" applyFill="1" applyAlignment="1">
      <alignment horizontal="center" vertical="center"/>
    </xf>
    <xf numFmtId="0" fontId="26" fillId="24" borderId="0" xfId="0" applyFont="1" applyFill="1" applyAlignment="1">
      <alignment horizontal="left" vertical="top" wrapText="1"/>
    </xf>
    <xf numFmtId="0" fontId="27" fillId="0" borderId="0" xfId="0" applyFont="1" applyAlignment="1">
      <alignment horizontal="center" vertical="center" shrinkToFit="1"/>
    </xf>
    <xf numFmtId="0" fontId="37" fillId="24" borderId="0" xfId="0" applyFont="1" applyFill="1" applyAlignment="1">
      <alignment horizontal="center" vertical="center" shrinkToFit="1"/>
    </xf>
    <xf numFmtId="0" fontId="87" fillId="24" borderId="0" xfId="0" applyFont="1" applyFill="1" applyAlignment="1">
      <alignment horizontal="center" vertical="top" wrapText="1"/>
    </xf>
    <xf numFmtId="177" fontId="29" fillId="0" borderId="0" xfId="0" applyNumberFormat="1" applyFont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0" fontId="26" fillId="24" borderId="0" xfId="0" applyFont="1" applyFill="1" applyAlignment="1">
      <alignment horizontal="center" wrapText="1"/>
    </xf>
    <xf numFmtId="0" fontId="71" fillId="24" borderId="0" xfId="0" applyFont="1" applyFill="1" applyAlignment="1">
      <alignment horizontal="center" vertical="center" wrapText="1"/>
    </xf>
    <xf numFmtId="0" fontId="26" fillId="24" borderId="0" xfId="0" applyFont="1" applyFill="1" applyAlignment="1">
      <alignment horizontal="left" vertical="center" wrapText="1"/>
    </xf>
    <xf numFmtId="177" fontId="27" fillId="24" borderId="0" xfId="0" applyNumberFormat="1" applyFont="1" applyFill="1" applyAlignment="1">
      <alignment horizontal="center" vertical="center" shrinkToFit="1"/>
    </xf>
    <xf numFmtId="49" fontId="45" fillId="24" borderId="0" xfId="0" applyNumberFormat="1" applyFont="1" applyFill="1" applyAlignment="1">
      <alignment horizontal="center" vertical="center"/>
    </xf>
    <xf numFmtId="0" fontId="71" fillId="0" borderId="0" xfId="0" applyFont="1" applyAlignment="1">
      <alignment horizontal="center" vertical="center" wrapText="1"/>
    </xf>
    <xf numFmtId="0" fontId="29" fillId="24" borderId="0" xfId="0" applyFont="1" applyFill="1" applyAlignment="1">
      <alignment horizontal="left" vertical="center" shrinkToFit="1"/>
    </xf>
    <xf numFmtId="0" fontId="29" fillId="24" borderId="0" xfId="0" applyFont="1" applyFill="1" applyAlignment="1">
      <alignment horizontal="center" vertical="center" shrinkToFit="1"/>
    </xf>
    <xf numFmtId="0" fontId="71" fillId="0" borderId="22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66" fillId="24" borderId="0" xfId="0" applyFont="1" applyFill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shrinkToFit="1"/>
    </xf>
    <xf numFmtId="0" fontId="32" fillId="24" borderId="11" xfId="0" applyFont="1" applyFill="1" applyBorder="1" applyAlignment="1">
      <alignment horizontal="center" vertical="center" wrapText="1"/>
    </xf>
    <xf numFmtId="0" fontId="51" fillId="24" borderId="35" xfId="0" applyFont="1" applyFill="1" applyBorder="1" applyAlignment="1">
      <alignment horizontal="center" vertical="center" wrapText="1"/>
    </xf>
    <xf numFmtId="0" fontId="55" fillId="24" borderId="15" xfId="0" applyFont="1" applyFill="1" applyBorder="1" applyAlignment="1">
      <alignment horizontal="center" vertical="center" wrapText="1"/>
    </xf>
    <xf numFmtId="0" fontId="45" fillId="24" borderId="15" xfId="0" applyFont="1" applyFill="1" applyBorder="1" applyAlignment="1">
      <alignment horizontal="center" vertical="top" wrapText="1"/>
    </xf>
    <xf numFmtId="49" fontId="37" fillId="0" borderId="21" xfId="0" applyNumberFormat="1" applyFont="1" applyBorder="1" applyAlignment="1">
      <alignment horizontal="center" vertical="center"/>
    </xf>
    <xf numFmtId="49" fontId="37" fillId="0" borderId="20" xfId="0" applyNumberFormat="1" applyFont="1" applyBorder="1" applyAlignment="1">
      <alignment horizontal="center" vertical="center"/>
    </xf>
    <xf numFmtId="0" fontId="87" fillId="0" borderId="10" xfId="0" applyFont="1" applyBorder="1" applyAlignment="1">
      <alignment horizontal="left" vertical="center" wrapText="1"/>
    </xf>
    <xf numFmtId="0" fontId="26" fillId="24" borderId="25" xfId="0" applyFont="1" applyFill="1" applyBorder="1" applyAlignment="1">
      <alignment horizontal="justify" vertical="center" wrapText="1"/>
    </xf>
    <xf numFmtId="0" fontId="86" fillId="24" borderId="28" xfId="0" applyFont="1" applyFill="1" applyBorder="1" applyAlignment="1">
      <alignment horizontal="center" vertical="center" wrapText="1"/>
    </xf>
    <xf numFmtId="0" fontId="26" fillId="24" borderId="24" xfId="0" applyFont="1" applyFill="1" applyBorder="1" applyAlignment="1">
      <alignment horizontal="justify" vertical="center" wrapText="1"/>
    </xf>
    <xf numFmtId="0" fontId="26" fillId="24" borderId="32" xfId="0" applyFont="1" applyFill="1" applyBorder="1" applyAlignment="1">
      <alignment horizontal="justify" vertical="center" wrapText="1"/>
    </xf>
    <xf numFmtId="0" fontId="26" fillId="24" borderId="24" xfId="0" applyFont="1" applyFill="1" applyBorder="1" applyAlignment="1">
      <alignment vertical="center" wrapText="1"/>
    </xf>
    <xf numFmtId="0" fontId="67" fillId="24" borderId="14" xfId="0" applyFont="1" applyFill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shrinkToFit="1"/>
    </xf>
    <xf numFmtId="0" fontId="32" fillId="24" borderId="14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78" fontId="32" fillId="0" borderId="36" xfId="0" applyNumberFormat="1" applyFont="1" applyBorder="1" applyAlignment="1">
      <alignment horizontal="center" vertical="center"/>
    </xf>
    <xf numFmtId="180" fontId="32" fillId="0" borderId="10" xfId="0" applyNumberFormat="1" applyFont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shrinkToFit="1"/>
    </xf>
    <xf numFmtId="0" fontId="23" fillId="24" borderId="15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left" vertical="top" wrapText="1"/>
    </xf>
    <xf numFmtId="0" fontId="23" fillId="24" borderId="10" xfId="0" applyFont="1" applyFill="1" applyBorder="1" applyAlignment="1">
      <alignment horizontal="center" vertical="top" wrapText="1"/>
    </xf>
    <xf numFmtId="0" fontId="36" fillId="24" borderId="10" xfId="0" applyFont="1" applyFill="1" applyBorder="1" applyAlignment="1">
      <alignment vertical="top" wrapText="1"/>
    </xf>
    <xf numFmtId="49" fontId="45" fillId="24" borderId="15" xfId="0" applyNumberFormat="1" applyFont="1" applyFill="1" applyBorder="1" applyAlignment="1">
      <alignment horizontal="center" vertical="top"/>
    </xf>
    <xf numFmtId="0" fontId="44" fillId="24" borderId="13" xfId="0" applyFont="1" applyFill="1" applyBorder="1" applyAlignment="1">
      <alignment horizontal="left" vertical="top" wrapText="1"/>
    </xf>
    <xf numFmtId="180" fontId="26" fillId="24" borderId="11" xfId="0" applyNumberFormat="1" applyFont="1" applyFill="1" applyBorder="1" applyAlignment="1">
      <alignment horizontal="center" vertical="center" shrinkToFit="1"/>
    </xf>
    <xf numFmtId="176" fontId="57" fillId="24" borderId="16" xfId="0" applyNumberFormat="1" applyFont="1" applyFill="1" applyBorder="1" applyAlignment="1">
      <alignment horizontal="center" vertical="center" shrinkToFit="1"/>
    </xf>
    <xf numFmtId="49" fontId="37" fillId="0" borderId="15" xfId="0" applyNumberFormat="1" applyFont="1" applyBorder="1" applyAlignment="1">
      <alignment horizontal="center" vertical="center" textRotation="255"/>
    </xf>
    <xf numFmtId="176" fontId="29" fillId="24" borderId="11" xfId="0" applyNumberFormat="1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left" vertical="center" wrapText="1"/>
    </xf>
    <xf numFmtId="0" fontId="26" fillId="27" borderId="21" xfId="0" applyFont="1" applyFill="1" applyBorder="1" applyAlignment="1">
      <alignment horizontal="center" vertical="center" wrapText="1"/>
    </xf>
    <xf numFmtId="0" fontId="26" fillId="27" borderId="10" xfId="0" applyFont="1" applyFill="1" applyBorder="1" applyAlignment="1">
      <alignment horizontal="center" vertical="center" wrapText="1"/>
    </xf>
    <xf numFmtId="0" fontId="26" fillId="27" borderId="15" xfId="0" applyFont="1" applyFill="1" applyBorder="1" applyAlignment="1">
      <alignment horizontal="center" vertical="center" wrapText="1"/>
    </xf>
    <xf numFmtId="0" fontId="26" fillId="27" borderId="11" xfId="0" applyFont="1" applyFill="1" applyBorder="1" applyAlignment="1">
      <alignment horizontal="center" vertical="center" wrapText="1"/>
    </xf>
    <xf numFmtId="0" fontId="54" fillId="24" borderId="11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75" fillId="24" borderId="18" xfId="0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 wrapText="1"/>
    </xf>
    <xf numFmtId="0" fontId="54" fillId="24" borderId="0" xfId="0" applyFont="1" applyFill="1" applyAlignment="1">
      <alignment horizontal="center" vertical="center" wrapText="1"/>
    </xf>
    <xf numFmtId="180" fontId="32" fillId="28" borderId="11" xfId="0" applyNumberFormat="1" applyFont="1" applyFill="1" applyBorder="1" applyAlignment="1">
      <alignment horizontal="center" vertical="center" wrapText="1"/>
    </xf>
    <xf numFmtId="180" fontId="32" fillId="28" borderId="11" xfId="0" applyNumberFormat="1" applyFont="1" applyFill="1" applyBorder="1" applyAlignment="1">
      <alignment horizontal="center" vertical="center" shrinkToFit="1"/>
    </xf>
    <xf numFmtId="0" fontId="32" fillId="28" borderId="11" xfId="0" applyFont="1" applyFill="1" applyBorder="1" applyAlignment="1">
      <alignment horizontal="center" vertical="center" wrapText="1"/>
    </xf>
    <xf numFmtId="178" fontId="32" fillId="28" borderId="30" xfId="0" applyNumberFormat="1" applyFont="1" applyFill="1" applyBorder="1" applyAlignment="1">
      <alignment horizontal="center" vertical="center"/>
    </xf>
    <xf numFmtId="0" fontId="96" fillId="28" borderId="11" xfId="0" applyFont="1" applyFill="1" applyBorder="1" applyAlignment="1">
      <alignment vertical="center" wrapText="1"/>
    </xf>
    <xf numFmtId="0" fontId="26" fillId="28" borderId="25" xfId="0" applyFont="1" applyFill="1" applyBorder="1" applyAlignment="1">
      <alignment horizontal="justify" vertical="center" wrapText="1"/>
    </xf>
    <xf numFmtId="0" fontId="66" fillId="24" borderId="12" xfId="0" applyFont="1" applyFill="1" applyBorder="1" applyAlignment="1">
      <alignment horizontal="center" vertical="center" wrapText="1"/>
    </xf>
    <xf numFmtId="0" fontId="97" fillId="24" borderId="16" xfId="0" applyFont="1" applyFill="1" applyBorder="1" applyAlignment="1">
      <alignment horizontal="center" vertical="center" wrapText="1"/>
    </xf>
    <xf numFmtId="0" fontId="97" fillId="24" borderId="10" xfId="0" applyFont="1" applyFill="1" applyBorder="1" applyAlignment="1">
      <alignment horizontal="center" vertical="center" wrapText="1"/>
    </xf>
    <xf numFmtId="0" fontId="97" fillId="24" borderId="17" xfId="0" applyFont="1" applyFill="1" applyBorder="1" applyAlignment="1">
      <alignment horizontal="center" vertical="top" wrapText="1"/>
    </xf>
    <xf numFmtId="0" fontId="97" fillId="24" borderId="11" xfId="0" applyFont="1" applyFill="1" applyBorder="1" applyAlignment="1">
      <alignment horizontal="center" vertical="center" shrinkToFit="1"/>
    </xf>
    <xf numFmtId="0" fontId="90" fillId="0" borderId="10" xfId="0" applyFont="1" applyBorder="1" applyAlignment="1">
      <alignment horizontal="center" vertical="center" wrapText="1"/>
    </xf>
    <xf numFmtId="0" fontId="99" fillId="0" borderId="10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89" fillId="0" borderId="10" xfId="0" applyFont="1" applyBorder="1" applyAlignment="1">
      <alignment horizontal="center" vertical="center" wrapText="1"/>
    </xf>
    <xf numFmtId="0" fontId="71" fillId="24" borderId="19" xfId="0" applyFont="1" applyFill="1" applyBorder="1" applyAlignment="1">
      <alignment horizontal="center" vertical="center" wrapText="1"/>
    </xf>
    <xf numFmtId="0" fontId="99" fillId="0" borderId="10" xfId="0" applyFont="1" applyBorder="1" applyAlignment="1">
      <alignment horizontal="left" vertical="center" wrapText="1"/>
    </xf>
    <xf numFmtId="0" fontId="100" fillId="0" borderId="10" xfId="0" applyFont="1" applyBorder="1" applyAlignment="1">
      <alignment horizontal="left" vertical="center" wrapText="1"/>
    </xf>
    <xf numFmtId="0" fontId="100" fillId="0" borderId="10" xfId="0" applyFont="1" applyBorder="1" applyAlignment="1">
      <alignment horizontal="center" wrapText="1"/>
    </xf>
    <xf numFmtId="0" fontId="66" fillId="29" borderId="10" xfId="0" applyFont="1" applyFill="1" applyBorder="1" applyAlignment="1">
      <alignment horizontal="center" vertical="center" wrapText="1"/>
    </xf>
    <xf numFmtId="0" fontId="103" fillId="24" borderId="12" xfId="0" applyFont="1" applyFill="1" applyBorder="1" applyAlignment="1">
      <alignment horizontal="center" vertical="center" wrapText="1"/>
    </xf>
    <xf numFmtId="0" fontId="26" fillId="24" borderId="22" xfId="0" applyFont="1" applyFill="1" applyBorder="1" applyAlignment="1">
      <alignment horizontal="center" vertical="top" wrapText="1"/>
    </xf>
    <xf numFmtId="182" fontId="26" fillId="24" borderId="10" xfId="0" applyNumberFormat="1" applyFont="1" applyFill="1" applyBorder="1" applyAlignment="1">
      <alignment horizontal="center" vertical="center" wrapText="1"/>
    </xf>
    <xf numFmtId="0" fontId="26" fillId="24" borderId="0" xfId="0" applyFont="1" applyFill="1" applyAlignment="1">
      <alignment vertical="top" wrapText="1"/>
    </xf>
    <xf numFmtId="180" fontId="26" fillId="24" borderId="0" xfId="0" applyNumberFormat="1" applyFont="1" applyFill="1" applyAlignment="1">
      <alignment horizontal="center" vertical="center" shrinkToFit="1"/>
    </xf>
    <xf numFmtId="0" fontId="26" fillId="24" borderId="0" xfId="0" applyFont="1" applyFill="1" applyAlignment="1">
      <alignment horizontal="left" wrapText="1"/>
    </xf>
    <xf numFmtId="0" fontId="28" fillId="24" borderId="0" xfId="0" applyFont="1" applyFill="1" applyAlignment="1">
      <alignment horizontal="center" vertical="center" shrinkToFit="1"/>
    </xf>
    <xf numFmtId="0" fontId="36" fillId="24" borderId="0" xfId="0" applyFont="1" applyFill="1" applyAlignment="1">
      <alignment horizontal="center" vertical="top" wrapText="1"/>
    </xf>
    <xf numFmtId="0" fontId="45" fillId="24" borderId="0" xfId="0" applyFont="1" applyFill="1" applyAlignment="1">
      <alignment horizontal="center" vertical="top" wrapText="1"/>
    </xf>
    <xf numFmtId="0" fontId="26" fillId="24" borderId="0" xfId="0" applyFont="1" applyFill="1" applyAlignment="1">
      <alignment horizontal="center" vertical="center"/>
    </xf>
    <xf numFmtId="0" fontId="26" fillId="24" borderId="0" xfId="0" applyFont="1" applyFill="1" applyAlignment="1">
      <alignment horizontal="center" vertical="center" shrinkToFit="1"/>
    </xf>
    <xf numFmtId="0" fontId="71" fillId="24" borderId="0" xfId="0" applyFont="1" applyFill="1" applyAlignment="1">
      <alignment horizontal="center" vertical="top" wrapText="1"/>
    </xf>
    <xf numFmtId="0" fontId="97" fillId="24" borderId="0" xfId="0" applyFont="1" applyFill="1" applyAlignment="1">
      <alignment horizontal="center" vertical="top" wrapText="1"/>
    </xf>
    <xf numFmtId="0" fontId="97" fillId="24" borderId="0" xfId="0" applyFont="1" applyFill="1" applyAlignment="1">
      <alignment horizontal="center" vertical="center" shrinkToFit="1"/>
    </xf>
    <xf numFmtId="0" fontId="97" fillId="24" borderId="0" xfId="0" applyFont="1" applyFill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0" fontId="62" fillId="24" borderId="10" xfId="0" applyFont="1" applyFill="1" applyBorder="1" applyAlignment="1">
      <alignment vertical="center" wrapText="1"/>
    </xf>
    <xf numFmtId="183" fontId="26" fillId="24" borderId="10" xfId="0" applyNumberFormat="1" applyFont="1" applyFill="1" applyBorder="1" applyAlignment="1">
      <alignment horizontal="center" vertical="center" wrapText="1"/>
    </xf>
    <xf numFmtId="0" fontId="65" fillId="0" borderId="10" xfId="0" applyFont="1" applyBorder="1" applyAlignment="1">
      <alignment horizontal="left" vertical="center" wrapText="1"/>
    </xf>
    <xf numFmtId="176" fontId="29" fillId="24" borderId="16" xfId="0" applyNumberFormat="1" applyFont="1" applyFill="1" applyBorder="1" applyAlignment="1">
      <alignment horizontal="center" vertical="center" shrinkToFit="1"/>
    </xf>
    <xf numFmtId="0" fontId="71" fillId="24" borderId="13" xfId="0" applyFont="1" applyFill="1" applyBorder="1" applyAlignment="1">
      <alignment horizontal="left" vertical="top" wrapText="1"/>
    </xf>
    <xf numFmtId="0" fontId="65" fillId="24" borderId="10" xfId="0" applyFont="1" applyFill="1" applyBorder="1" applyAlignment="1">
      <alignment vertical="top" wrapText="1"/>
    </xf>
    <xf numFmtId="0" fontId="62" fillId="24" borderId="13" xfId="0" applyFont="1" applyFill="1" applyBorder="1" applyAlignment="1">
      <alignment vertical="center" wrapText="1"/>
    </xf>
    <xf numFmtId="0" fontId="71" fillId="24" borderId="19" xfId="0" applyFont="1" applyFill="1" applyBorder="1" applyAlignment="1">
      <alignment horizontal="left" vertical="top" wrapText="1"/>
    </xf>
    <xf numFmtId="0" fontId="66" fillId="26" borderId="10" xfId="0" applyFont="1" applyFill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center" vertical="center" wrapText="1"/>
    </xf>
    <xf numFmtId="0" fontId="75" fillId="24" borderId="10" xfId="0" applyFont="1" applyFill="1" applyBorder="1" applyAlignment="1">
      <alignment horizontal="center" vertical="center" wrapText="1"/>
    </xf>
    <xf numFmtId="0" fontId="102" fillId="0" borderId="0" xfId="0" applyFont="1">
      <alignment vertical="center"/>
    </xf>
    <xf numFmtId="0" fontId="25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0" fillId="0" borderId="0" xfId="0">
      <alignment vertical="center"/>
    </xf>
    <xf numFmtId="0" fontId="31" fillId="0" borderId="29" xfId="0" applyFont="1" applyBorder="1" applyAlignment="1">
      <alignment horizontal="center" vertical="center" wrapText="1"/>
    </xf>
    <xf numFmtId="0" fontId="59" fillId="0" borderId="29" xfId="0" applyFont="1" applyBorder="1" applyAlignment="1">
      <alignment horizontal="center" vertical="center" wrapText="1"/>
    </xf>
    <xf numFmtId="0" fontId="96" fillId="28" borderId="37" xfId="0" applyFont="1" applyFill="1" applyBorder="1" applyAlignment="1">
      <alignment horizontal="center" vertical="center" wrapText="1"/>
    </xf>
    <xf numFmtId="0" fontId="96" fillId="28" borderId="38" xfId="0" applyFont="1" applyFill="1" applyBorder="1" applyAlignment="1">
      <alignment horizontal="center" vertical="center" wrapText="1"/>
    </xf>
    <xf numFmtId="0" fontId="8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9" fillId="0" borderId="28" xfId="0" applyFont="1" applyBorder="1" applyAlignment="1">
      <alignment horizontal="left" vertical="center"/>
    </xf>
    <xf numFmtId="0" fontId="28" fillId="0" borderId="28" xfId="0" applyFont="1" applyBorder="1">
      <alignment vertical="center"/>
    </xf>
    <xf numFmtId="0" fontId="29" fillId="0" borderId="10" xfId="0" applyFont="1" applyBorder="1" applyAlignment="1">
      <alignment horizontal="center" vertical="center" wrapText="1" shrinkToFit="1"/>
    </xf>
    <xf numFmtId="14" fontId="27" fillId="0" borderId="10" xfId="0" applyNumberFormat="1" applyFont="1" applyBorder="1" applyAlignment="1">
      <alignment horizontal="center" vertical="center" shrinkToFit="1"/>
    </xf>
    <xf numFmtId="49" fontId="29" fillId="0" borderId="10" xfId="0" applyNumberFormat="1" applyFont="1" applyBorder="1" applyAlignment="1">
      <alignment horizontal="center" vertical="center" wrapText="1"/>
    </xf>
    <xf numFmtId="0" fontId="19" fillId="24" borderId="0" xfId="0" applyFont="1" applyFill="1" applyAlignment="1">
      <alignment horizontal="left" vertical="center" shrinkToFit="1"/>
    </xf>
    <xf numFmtId="0" fontId="65" fillId="24" borderId="17" xfId="0" applyFont="1" applyFill="1" applyBorder="1" applyAlignment="1">
      <alignment horizontal="left" vertical="top" wrapText="1"/>
    </xf>
    <xf numFmtId="0" fontId="65" fillId="24" borderId="15" xfId="0" applyFont="1" applyFill="1" applyBorder="1" applyAlignment="1">
      <alignment horizontal="left" vertical="top" wrapText="1"/>
    </xf>
    <xf numFmtId="0" fontId="65" fillId="24" borderId="11" xfId="0" applyFont="1" applyFill="1" applyBorder="1" applyAlignment="1">
      <alignment horizontal="left" vertical="top" wrapText="1"/>
    </xf>
    <xf numFmtId="0" fontId="69" fillId="0" borderId="22" xfId="0" applyFont="1" applyBorder="1" applyAlignment="1">
      <alignment horizontal="center" vertical="center" wrapText="1"/>
    </xf>
    <xf numFmtId="0" fontId="69" fillId="0" borderId="19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2" fillId="0" borderId="15" xfId="0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 vertical="center" wrapText="1"/>
    </xf>
    <xf numFmtId="0" fontId="65" fillId="24" borderId="10" xfId="0" applyFont="1" applyFill="1" applyBorder="1" applyAlignment="1">
      <alignment horizontal="left" vertical="top" wrapText="1"/>
    </xf>
    <xf numFmtId="0" fontId="62" fillId="24" borderId="10" xfId="0" applyFont="1" applyFill="1" applyBorder="1" applyAlignment="1">
      <alignment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0" fontId="69" fillId="0" borderId="15" xfId="0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 vertical="center" wrapText="1"/>
    </xf>
    <xf numFmtId="49" fontId="98" fillId="0" borderId="20" xfId="0" applyNumberFormat="1" applyFont="1" applyBorder="1" applyAlignment="1">
      <alignment horizontal="center" vertical="center" wrapText="1"/>
    </xf>
    <xf numFmtId="49" fontId="98" fillId="0" borderId="31" xfId="0" applyNumberFormat="1" applyFont="1" applyBorder="1" applyAlignment="1">
      <alignment horizontal="center" vertical="center" wrapText="1"/>
    </xf>
    <xf numFmtId="49" fontId="98" fillId="0" borderId="39" xfId="0" applyNumberFormat="1" applyFont="1" applyBorder="1" applyAlignment="1">
      <alignment horizontal="center" vertical="center" wrapText="1"/>
    </xf>
    <xf numFmtId="49" fontId="98" fillId="0" borderId="21" xfId="0" applyNumberFormat="1" applyFont="1" applyBorder="1" applyAlignment="1">
      <alignment horizontal="center" vertical="center" wrapText="1"/>
    </xf>
    <xf numFmtId="49" fontId="98" fillId="0" borderId="0" xfId="0" applyNumberFormat="1" applyFont="1" applyAlignment="1">
      <alignment horizontal="center" vertical="center" wrapText="1"/>
    </xf>
    <xf numFmtId="49" fontId="98" fillId="0" borderId="22" xfId="0" applyNumberFormat="1" applyFont="1" applyBorder="1" applyAlignment="1">
      <alignment horizontal="center" vertical="center" wrapText="1"/>
    </xf>
    <xf numFmtId="49" fontId="98" fillId="0" borderId="18" xfId="0" applyNumberFormat="1" applyFont="1" applyBorder="1" applyAlignment="1">
      <alignment horizontal="center" vertical="center" wrapText="1"/>
    </xf>
    <xf numFmtId="49" fontId="98" fillId="0" borderId="28" xfId="0" applyNumberFormat="1" applyFont="1" applyBorder="1" applyAlignment="1">
      <alignment horizontal="center" vertical="center" wrapText="1"/>
    </xf>
    <xf numFmtId="49" fontId="98" fillId="0" borderId="19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 xr:uid="{00000000-0005-0000-0000-000013000000}"/>
    <cellStyle name="一般 3" xfId="43" xr:uid="{00000000-0005-0000-0000-000014000000}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000066"/>
      <color rgb="FF008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9526</xdr:rowOff>
    </xdr:from>
    <xdr:to>
      <xdr:col>0</xdr:col>
      <xdr:colOff>249866</xdr:colOff>
      <xdr:row>20</xdr:row>
      <xdr:rowOff>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7BD9F36F-D7F9-4256-BDEB-DA368051C9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0" y="7724776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4</xdr:row>
      <xdr:rowOff>104776</xdr:rowOff>
    </xdr:from>
    <xdr:to>
      <xdr:col>5</xdr:col>
      <xdr:colOff>287966</xdr:colOff>
      <xdr:row>4</xdr:row>
      <xdr:rowOff>314326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3B47C501-39F4-4250-B28E-BDFCBD441E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43425" y="2143126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6</xdr:row>
      <xdr:rowOff>104776</xdr:rowOff>
    </xdr:from>
    <xdr:to>
      <xdr:col>3</xdr:col>
      <xdr:colOff>316541</xdr:colOff>
      <xdr:row>6</xdr:row>
      <xdr:rowOff>314326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45142A3F-090B-423F-B0A5-32A9732F62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24150" y="2924176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600075</xdr:colOff>
      <xdr:row>12</xdr:row>
      <xdr:rowOff>104776</xdr:rowOff>
    </xdr:from>
    <xdr:to>
      <xdr:col>5</xdr:col>
      <xdr:colOff>211766</xdr:colOff>
      <xdr:row>12</xdr:row>
      <xdr:rowOff>314326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39ADCF36-1C0A-47BE-B821-2AC90768F4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67225" y="5267326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600075</xdr:colOff>
      <xdr:row>14</xdr:row>
      <xdr:rowOff>95251</xdr:rowOff>
    </xdr:from>
    <xdr:to>
      <xdr:col>5</xdr:col>
      <xdr:colOff>211766</xdr:colOff>
      <xdr:row>14</xdr:row>
      <xdr:rowOff>304801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B4C7F747-6368-4331-B1E0-AE1E0EA884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67225" y="6038851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16</xdr:row>
      <xdr:rowOff>95251</xdr:rowOff>
    </xdr:from>
    <xdr:to>
      <xdr:col>5</xdr:col>
      <xdr:colOff>335591</xdr:colOff>
      <xdr:row>16</xdr:row>
      <xdr:rowOff>304801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ACBE2368-E690-4E1E-BD46-86EC34983A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91050" y="6819901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11</xdr:row>
      <xdr:rowOff>104776</xdr:rowOff>
    </xdr:from>
    <xdr:to>
      <xdr:col>3</xdr:col>
      <xdr:colOff>335591</xdr:colOff>
      <xdr:row>11</xdr:row>
      <xdr:rowOff>314326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ED76CFEC-DF59-41DA-963C-CEED283D15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43200" y="4876801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9</xdr:row>
      <xdr:rowOff>104776</xdr:rowOff>
    </xdr:from>
    <xdr:to>
      <xdr:col>2</xdr:col>
      <xdr:colOff>345116</xdr:colOff>
      <xdr:row>9</xdr:row>
      <xdr:rowOff>314326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0BF1BD26-A762-4C2B-AC6E-193545C15C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76375" y="4095751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13</xdr:row>
      <xdr:rowOff>104776</xdr:rowOff>
    </xdr:from>
    <xdr:to>
      <xdr:col>2</xdr:col>
      <xdr:colOff>345116</xdr:colOff>
      <xdr:row>13</xdr:row>
      <xdr:rowOff>314326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A87EC9AC-AB15-4455-ABB7-C01086F498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76375" y="5657851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12</xdr:row>
      <xdr:rowOff>104776</xdr:rowOff>
    </xdr:from>
    <xdr:to>
      <xdr:col>2</xdr:col>
      <xdr:colOff>354641</xdr:colOff>
      <xdr:row>12</xdr:row>
      <xdr:rowOff>314326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8BDC2AEC-0E1C-4032-A80A-6321D4226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85900" y="5267326"/>
          <a:ext cx="249866" cy="209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9526</xdr:rowOff>
    </xdr:from>
    <xdr:to>
      <xdr:col>0</xdr:col>
      <xdr:colOff>278441</xdr:colOff>
      <xdr:row>19</xdr:row>
      <xdr:rowOff>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924BDCCC-D19E-49C4-AF6D-5F82B649C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575" y="7724776"/>
          <a:ext cx="249866" cy="20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"/>
  <sheetViews>
    <sheetView tabSelected="1" zoomScaleNormal="100" workbookViewId="0">
      <selection activeCell="E17" sqref="E17"/>
    </sheetView>
  </sheetViews>
  <sheetFormatPr defaultRowHeight="16.5"/>
  <cols>
    <col min="1" max="1" width="10" customWidth="1"/>
    <col min="2" max="2" width="8.125" style="6" customWidth="1"/>
    <col min="3" max="3" width="16.75" customWidth="1"/>
    <col min="4" max="4" width="15.875" customWidth="1"/>
    <col min="5" max="5" width="8.375" customWidth="1"/>
    <col min="6" max="6" width="14.125" customWidth="1"/>
    <col min="7" max="7" width="2.5" style="262" customWidth="1"/>
    <col min="8" max="13" width="3.125" customWidth="1"/>
    <col min="14" max="14" width="3.625" customWidth="1"/>
    <col min="15" max="19" width="0" hidden="1" customWidth="1"/>
  </cols>
  <sheetData>
    <row r="1" spans="1:22" ht="30.75" customHeight="1">
      <c r="A1" s="420" t="s">
        <v>55</v>
      </c>
      <c r="B1" s="420"/>
      <c r="C1" s="420"/>
      <c r="D1" s="420"/>
      <c r="E1" s="420"/>
      <c r="F1" s="420"/>
      <c r="G1" s="421"/>
      <c r="H1" s="421"/>
      <c r="I1" s="421"/>
      <c r="J1" s="421"/>
    </row>
    <row r="2" spans="1:22" ht="35.25" customHeight="1" thickBot="1">
      <c r="A2" s="134"/>
      <c r="B2" s="422" t="s">
        <v>436</v>
      </c>
      <c r="C2" s="422"/>
      <c r="D2" s="423" t="s">
        <v>282</v>
      </c>
      <c r="E2" s="423"/>
      <c r="F2" s="423"/>
    </row>
    <row r="3" spans="1:22" ht="63.75" customHeight="1" thickBot="1">
      <c r="A3" s="25" t="s">
        <v>96</v>
      </c>
      <c r="B3" s="26" t="s">
        <v>97</v>
      </c>
      <c r="C3" s="26" t="s">
        <v>98</v>
      </c>
      <c r="D3" s="26" t="s">
        <v>99</v>
      </c>
      <c r="E3" s="26" t="s">
        <v>49</v>
      </c>
      <c r="F3" s="26" t="s">
        <v>100</v>
      </c>
      <c r="G3" s="263" t="s">
        <v>101</v>
      </c>
      <c r="H3" s="27" t="s">
        <v>249</v>
      </c>
      <c r="I3" s="20" t="s">
        <v>248</v>
      </c>
      <c r="J3" s="22" t="s">
        <v>250</v>
      </c>
      <c r="K3" s="221" t="s">
        <v>251</v>
      </c>
      <c r="L3" s="21" t="s">
        <v>252</v>
      </c>
      <c r="M3" s="220" t="s">
        <v>253</v>
      </c>
      <c r="N3" s="28" t="s">
        <v>102</v>
      </c>
    </row>
    <row r="4" spans="1:22" ht="30.95" customHeight="1">
      <c r="A4" s="374" t="s">
        <v>254</v>
      </c>
      <c r="B4" s="424" t="s">
        <v>267</v>
      </c>
      <c r="C4" s="425"/>
      <c r="D4" s="425"/>
      <c r="E4" s="425"/>
      <c r="F4" s="425"/>
      <c r="G4" s="373"/>
      <c r="H4" s="369"/>
      <c r="I4" s="369"/>
      <c r="J4" s="370"/>
      <c r="K4" s="370"/>
      <c r="L4" s="371"/>
      <c r="M4" s="371"/>
      <c r="N4" s="372"/>
      <c r="O4" t="s">
        <v>53</v>
      </c>
      <c r="U4" s="318"/>
    </row>
    <row r="5" spans="1:22" ht="30.95" customHeight="1">
      <c r="A5" s="328" t="s">
        <v>255</v>
      </c>
      <c r="B5" s="363" t="s">
        <v>116</v>
      </c>
      <c r="C5" s="133" t="s">
        <v>319</v>
      </c>
      <c r="D5" s="54" t="s">
        <v>289</v>
      </c>
      <c r="E5" s="269" t="s">
        <v>120</v>
      </c>
      <c r="F5" s="335" t="s">
        <v>320</v>
      </c>
      <c r="G5" s="297" t="s">
        <v>109</v>
      </c>
      <c r="H5" s="165">
        <v>5.2</v>
      </c>
      <c r="I5" s="122">
        <v>2.4493506493506492</v>
      </c>
      <c r="J5" s="165">
        <v>1.655</v>
      </c>
      <c r="K5" s="165">
        <v>2.5</v>
      </c>
      <c r="L5" s="53">
        <v>1</v>
      </c>
      <c r="M5" s="11"/>
      <c r="N5" s="267">
        <f t="shared" ref="N5:N17" si="0">(H5*70)+(I5*75)+(J5*25)+(K5*45)+(L5*60)+(M5*150)</f>
        <v>761.5762987012987</v>
      </c>
      <c r="U5" s="280"/>
    </row>
    <row r="6" spans="1:22" ht="30.95" customHeight="1" thickBot="1">
      <c r="A6" s="330" t="s">
        <v>256</v>
      </c>
      <c r="B6" s="339" t="s">
        <v>432</v>
      </c>
      <c r="C6" s="322" t="s">
        <v>283</v>
      </c>
      <c r="D6" s="135" t="s">
        <v>284</v>
      </c>
      <c r="E6" s="270" t="s">
        <v>120</v>
      </c>
      <c r="F6" s="246" t="s">
        <v>337</v>
      </c>
      <c r="G6" s="405"/>
      <c r="H6" s="268">
        <v>5</v>
      </c>
      <c r="I6" s="266">
        <v>2.8</v>
      </c>
      <c r="J6" s="268">
        <v>1.6</v>
      </c>
      <c r="K6" s="268">
        <v>2.5</v>
      </c>
      <c r="L6" s="10"/>
      <c r="M6" s="10"/>
      <c r="N6" s="224">
        <f t="shared" si="0"/>
        <v>712.5</v>
      </c>
      <c r="U6" s="318"/>
      <c r="V6" s="285"/>
    </row>
    <row r="7" spans="1:22" ht="30.95" customHeight="1">
      <c r="A7" s="328" t="s">
        <v>257</v>
      </c>
      <c r="B7" s="364" t="s">
        <v>119</v>
      </c>
      <c r="C7" s="338" t="s">
        <v>421</v>
      </c>
      <c r="D7" s="52" t="s">
        <v>321</v>
      </c>
      <c r="E7" s="269" t="s">
        <v>120</v>
      </c>
      <c r="F7" s="240" t="s">
        <v>272</v>
      </c>
      <c r="G7" s="297"/>
      <c r="H7" s="320">
        <v>5</v>
      </c>
      <c r="I7" s="319">
        <v>2.54025974025974</v>
      </c>
      <c r="J7" s="319">
        <v>1.76</v>
      </c>
      <c r="K7" s="319">
        <v>2.5</v>
      </c>
      <c r="L7" s="321"/>
      <c r="M7" s="298"/>
      <c r="N7" s="344">
        <f t="shared" si="0"/>
        <v>697.01948051948057</v>
      </c>
      <c r="O7" t="s">
        <v>52</v>
      </c>
      <c r="U7" s="280"/>
      <c r="V7" s="285"/>
    </row>
    <row r="8" spans="1:22" ht="30.95" customHeight="1">
      <c r="A8" s="328" t="s">
        <v>258</v>
      </c>
      <c r="B8" s="365" t="s">
        <v>182</v>
      </c>
      <c r="C8" s="238" t="s">
        <v>322</v>
      </c>
      <c r="D8" s="52" t="s">
        <v>327</v>
      </c>
      <c r="E8" s="329" t="s">
        <v>117</v>
      </c>
      <c r="F8" s="225" t="s">
        <v>335</v>
      </c>
      <c r="G8" s="389" t="s">
        <v>268</v>
      </c>
      <c r="H8" s="122">
        <v>5</v>
      </c>
      <c r="I8" s="165">
        <v>3.1</v>
      </c>
      <c r="J8" s="122">
        <v>1.5</v>
      </c>
      <c r="K8" s="122">
        <v>2.5</v>
      </c>
      <c r="L8" s="53"/>
      <c r="M8" s="11">
        <v>1</v>
      </c>
      <c r="N8" s="267">
        <f t="shared" si="0"/>
        <v>882.5</v>
      </c>
      <c r="U8" s="318"/>
      <c r="V8" s="286"/>
    </row>
    <row r="9" spans="1:22" ht="30.95" customHeight="1">
      <c r="A9" s="331" t="s">
        <v>259</v>
      </c>
      <c r="B9" s="362" t="s">
        <v>121</v>
      </c>
      <c r="C9" s="133" t="s">
        <v>324</v>
      </c>
      <c r="D9" s="54" t="s">
        <v>325</v>
      </c>
      <c r="E9" s="269" t="s">
        <v>120</v>
      </c>
      <c r="F9" s="240"/>
      <c r="G9" s="415"/>
      <c r="H9" s="141">
        <v>5.3</v>
      </c>
      <c r="I9" s="166">
        <v>2.214285714285714</v>
      </c>
      <c r="J9" s="141">
        <v>2.2999999999999998</v>
      </c>
      <c r="K9" s="141">
        <v>2.5</v>
      </c>
      <c r="L9" s="298"/>
      <c r="M9" s="298"/>
      <c r="N9" s="267">
        <f t="shared" si="0"/>
        <v>707.07142857142856</v>
      </c>
      <c r="O9" t="s">
        <v>51</v>
      </c>
      <c r="U9" s="281"/>
      <c r="V9" s="285"/>
    </row>
    <row r="10" spans="1:22" ht="30.95" customHeight="1">
      <c r="A10" s="331" t="s">
        <v>260</v>
      </c>
      <c r="B10" s="363" t="s">
        <v>116</v>
      </c>
      <c r="C10" s="133" t="s">
        <v>326</v>
      </c>
      <c r="D10" s="52" t="s">
        <v>323</v>
      </c>
      <c r="E10" s="269" t="s">
        <v>120</v>
      </c>
      <c r="F10" s="417" t="s">
        <v>338</v>
      </c>
      <c r="G10" s="297" t="s">
        <v>109</v>
      </c>
      <c r="H10" s="165">
        <v>5.0999999999999996</v>
      </c>
      <c r="I10" s="122">
        <v>2.2999999999999998</v>
      </c>
      <c r="J10" s="165">
        <v>1.9</v>
      </c>
      <c r="K10" s="165">
        <v>2.5</v>
      </c>
      <c r="L10" s="53">
        <v>1</v>
      </c>
      <c r="M10" s="11"/>
      <c r="N10" s="267">
        <f t="shared" si="0"/>
        <v>749.5</v>
      </c>
      <c r="U10" s="280"/>
      <c r="V10" s="285"/>
    </row>
    <row r="11" spans="1:22" ht="30.95" customHeight="1" thickBot="1">
      <c r="A11" s="332" t="s">
        <v>261</v>
      </c>
      <c r="B11" s="339" t="s">
        <v>432</v>
      </c>
      <c r="C11" s="239" t="s">
        <v>122</v>
      </c>
      <c r="D11" s="135" t="s">
        <v>336</v>
      </c>
      <c r="E11" s="269" t="s">
        <v>120</v>
      </c>
      <c r="F11" s="246" t="s">
        <v>339</v>
      </c>
      <c r="G11" s="405"/>
      <c r="H11" s="268">
        <v>5.3</v>
      </c>
      <c r="I11" s="266">
        <v>2.5</v>
      </c>
      <c r="J11" s="268">
        <v>1.6</v>
      </c>
      <c r="K11" s="268">
        <v>2.5</v>
      </c>
      <c r="L11" s="10"/>
      <c r="M11" s="10"/>
      <c r="N11" s="224">
        <f t="shared" si="0"/>
        <v>711</v>
      </c>
      <c r="U11" s="282"/>
    </row>
    <row r="12" spans="1:22" ht="30.95" customHeight="1">
      <c r="A12" s="328" t="s">
        <v>262</v>
      </c>
      <c r="B12" s="364" t="s">
        <v>119</v>
      </c>
      <c r="C12" s="238" t="s">
        <v>123</v>
      </c>
      <c r="D12" s="52" t="s">
        <v>124</v>
      </c>
      <c r="E12" s="333" t="s">
        <v>120</v>
      </c>
      <c r="F12" s="240" t="s">
        <v>125</v>
      </c>
      <c r="G12" s="297"/>
      <c r="H12" s="320">
        <v>5</v>
      </c>
      <c r="I12" s="319">
        <v>2.8</v>
      </c>
      <c r="J12" s="319">
        <v>1.5</v>
      </c>
      <c r="K12" s="319">
        <v>2.5</v>
      </c>
      <c r="L12" s="321"/>
      <c r="M12" s="298"/>
      <c r="N12" s="344">
        <f t="shared" si="0"/>
        <v>710</v>
      </c>
    </row>
    <row r="13" spans="1:22" ht="30.95" customHeight="1">
      <c r="A13" s="328" t="s">
        <v>263</v>
      </c>
      <c r="B13" s="365" t="s">
        <v>116</v>
      </c>
      <c r="C13" s="133" t="s">
        <v>328</v>
      </c>
      <c r="D13" s="54" t="s">
        <v>127</v>
      </c>
      <c r="E13" s="329" t="s">
        <v>117</v>
      </c>
      <c r="F13" s="225" t="s">
        <v>285</v>
      </c>
      <c r="G13" s="414" t="s">
        <v>108</v>
      </c>
      <c r="H13" s="346">
        <v>5.4</v>
      </c>
      <c r="I13" s="345">
        <v>2.1875</v>
      </c>
      <c r="J13" s="346">
        <v>1.95</v>
      </c>
      <c r="K13" s="122">
        <v>2.5</v>
      </c>
      <c r="L13" s="53"/>
      <c r="M13" s="11"/>
      <c r="N13" s="267">
        <f t="shared" si="0"/>
        <v>703.3125</v>
      </c>
      <c r="U13" s="284"/>
    </row>
    <row r="14" spans="1:22" ht="30.95" customHeight="1">
      <c r="A14" s="328" t="s">
        <v>264</v>
      </c>
      <c r="B14" s="366" t="s">
        <v>119</v>
      </c>
      <c r="C14" s="238" t="s">
        <v>134</v>
      </c>
      <c r="D14" s="52" t="s">
        <v>329</v>
      </c>
      <c r="E14" s="269" t="s">
        <v>120</v>
      </c>
      <c r="F14" s="240"/>
      <c r="G14" s="415"/>
      <c r="H14" s="320">
        <v>5.4</v>
      </c>
      <c r="I14" s="319">
        <v>2.1523809523809523</v>
      </c>
      <c r="J14" s="319">
        <v>2.1</v>
      </c>
      <c r="K14" s="319">
        <v>2.5</v>
      </c>
      <c r="L14" s="321"/>
      <c r="M14" s="298"/>
      <c r="N14" s="267">
        <f t="shared" si="0"/>
        <v>704.42857142857144</v>
      </c>
      <c r="O14" t="s">
        <v>54</v>
      </c>
    </row>
    <row r="15" spans="1:22" ht="30.95" customHeight="1">
      <c r="A15" s="328" t="s">
        <v>265</v>
      </c>
      <c r="B15" s="363" t="s">
        <v>116</v>
      </c>
      <c r="C15" s="238" t="s">
        <v>286</v>
      </c>
      <c r="D15" s="54" t="s">
        <v>333</v>
      </c>
      <c r="E15" s="269" t="s">
        <v>120</v>
      </c>
      <c r="F15" s="240" t="s">
        <v>332</v>
      </c>
      <c r="G15" s="297" t="s">
        <v>109</v>
      </c>
      <c r="H15" s="165">
        <v>5</v>
      </c>
      <c r="I15" s="122">
        <v>3.5620129870129871</v>
      </c>
      <c r="J15" s="122">
        <v>1.4600000000000002</v>
      </c>
      <c r="K15" s="122">
        <v>2.5</v>
      </c>
      <c r="L15" s="53">
        <v>1</v>
      </c>
      <c r="M15" s="11"/>
      <c r="N15" s="267">
        <f t="shared" si="0"/>
        <v>826.15097402597405</v>
      </c>
      <c r="U15" s="280"/>
    </row>
    <row r="16" spans="1:22" ht="30.95" customHeight="1" thickBot="1">
      <c r="A16" s="330" t="s">
        <v>266</v>
      </c>
      <c r="B16" s="339" t="s">
        <v>432</v>
      </c>
      <c r="C16" s="416" t="s">
        <v>422</v>
      </c>
      <c r="D16" s="390" t="s">
        <v>126</v>
      </c>
      <c r="E16" s="270" t="s">
        <v>128</v>
      </c>
      <c r="F16" s="246" t="s">
        <v>334</v>
      </c>
      <c r="G16" s="375"/>
      <c r="H16" s="268">
        <v>5.2</v>
      </c>
      <c r="I16" s="266">
        <v>2.3828571428571426</v>
      </c>
      <c r="J16" s="268">
        <v>1.86</v>
      </c>
      <c r="K16" s="268">
        <v>2.5</v>
      </c>
      <c r="L16" s="10"/>
      <c r="M16" s="10"/>
      <c r="N16" s="224">
        <f t="shared" si="0"/>
        <v>701.71428571428567</v>
      </c>
      <c r="U16" s="280"/>
    </row>
    <row r="17" spans="1:21" ht="30.95" customHeight="1">
      <c r="A17" s="328" t="s">
        <v>247</v>
      </c>
      <c r="B17" s="367" t="s">
        <v>119</v>
      </c>
      <c r="C17" s="238" t="s">
        <v>331</v>
      </c>
      <c r="D17" s="52" t="s">
        <v>330</v>
      </c>
      <c r="E17" s="269" t="s">
        <v>120</v>
      </c>
      <c r="F17" s="240" t="s">
        <v>118</v>
      </c>
      <c r="G17" s="297"/>
      <c r="H17" s="341">
        <v>5</v>
      </c>
      <c r="I17" s="340">
        <v>2.6</v>
      </c>
      <c r="J17" s="341">
        <v>1.5</v>
      </c>
      <c r="K17" s="341">
        <v>2.5</v>
      </c>
      <c r="L17" s="342"/>
      <c r="M17" s="343"/>
      <c r="N17" s="344">
        <f t="shared" si="0"/>
        <v>695</v>
      </c>
      <c r="U17" s="280"/>
    </row>
    <row r="18" spans="1:21" ht="30.95" customHeight="1">
      <c r="A18" s="36" t="s">
        <v>71</v>
      </c>
      <c r="B18" s="37"/>
      <c r="C18" s="37"/>
      <c r="D18" s="38" t="s">
        <v>72</v>
      </c>
      <c r="E18" s="37"/>
      <c r="F18" s="39"/>
      <c r="G18" s="264" t="s">
        <v>73</v>
      </c>
      <c r="H18" s="39"/>
      <c r="I18" s="39"/>
      <c r="J18" s="39"/>
      <c r="K18" s="39"/>
      <c r="L18" s="23"/>
      <c r="M18" s="9"/>
      <c r="N18" s="9"/>
    </row>
    <row r="19" spans="1:21">
      <c r="A19" s="419" t="s">
        <v>278</v>
      </c>
      <c r="B19" s="419"/>
      <c r="C19" s="419"/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</row>
    <row r="20" spans="1:21" ht="17.25" customHeight="1">
      <c r="A20" s="418" t="s">
        <v>316</v>
      </c>
      <c r="B20" s="419"/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</row>
    <row r="21" spans="1:21" ht="30.95" customHeight="1">
      <c r="B21" s="368"/>
      <c r="C21" s="273"/>
      <c r="D21" s="272"/>
      <c r="E21" s="299"/>
      <c r="F21" s="280"/>
      <c r="U21" s="281"/>
    </row>
    <row r="22" spans="1:21" ht="30.95" customHeight="1"/>
    <row r="23" spans="1:21" ht="30.95" customHeight="1">
      <c r="U23" s="280"/>
    </row>
    <row r="24" spans="1:21" ht="30.95" customHeight="1">
      <c r="F24" s="12"/>
      <c r="G24" s="265"/>
      <c r="U24" s="287"/>
    </row>
    <row r="25" spans="1:21" ht="30.95" customHeight="1">
      <c r="U25" s="280"/>
    </row>
    <row r="26" spans="1:21" ht="28.5" customHeight="1"/>
  </sheetData>
  <mergeCells count="6">
    <mergeCell ref="A20:N20"/>
    <mergeCell ref="A19:N19"/>
    <mergeCell ref="A1:J1"/>
    <mergeCell ref="B2:C2"/>
    <mergeCell ref="D2:F2"/>
    <mergeCell ref="B4:F4"/>
  </mergeCells>
  <phoneticPr fontId="20" type="noConversion"/>
  <printOptions horizontalCentered="1"/>
  <pageMargins left="0.19685039370078741" right="0" top="0" bottom="0" header="0.51181102362204722" footer="0"/>
  <pageSetup paperSize="9" orientation="portrait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6"/>
  <sheetViews>
    <sheetView topLeftCell="A8" zoomScaleNormal="100" workbookViewId="0">
      <selection activeCell="E17" sqref="E17"/>
    </sheetView>
  </sheetViews>
  <sheetFormatPr defaultRowHeight="16.5"/>
  <cols>
    <col min="1" max="1" width="9.875" customWidth="1"/>
    <col min="2" max="2" width="8.125" style="6" customWidth="1"/>
    <col min="3" max="4" width="17.125" customWidth="1"/>
    <col min="5" max="5" width="8.375" customWidth="1"/>
    <col min="6" max="6" width="14.75" customWidth="1"/>
    <col min="7" max="7" width="2.5" style="262" customWidth="1"/>
    <col min="8" max="13" width="3.125" customWidth="1"/>
    <col min="14" max="14" width="3.625" customWidth="1"/>
  </cols>
  <sheetData>
    <row r="1" spans="1:21" ht="30.75" customHeight="1">
      <c r="A1" s="420" t="s">
        <v>55</v>
      </c>
      <c r="B1" s="420"/>
      <c r="C1" s="420"/>
      <c r="D1" s="420"/>
      <c r="E1" s="420"/>
      <c r="F1" s="420"/>
      <c r="G1" s="421"/>
      <c r="H1" s="421"/>
      <c r="I1" s="421"/>
      <c r="J1" s="421"/>
    </row>
    <row r="2" spans="1:21" ht="34.5" customHeight="1" thickBot="1">
      <c r="A2" s="154" t="s">
        <v>66</v>
      </c>
      <c r="B2" s="422" t="s">
        <v>436</v>
      </c>
      <c r="C2" s="422"/>
      <c r="D2" s="423" t="s">
        <v>243</v>
      </c>
      <c r="E2" s="423"/>
      <c r="F2" s="423"/>
    </row>
    <row r="3" spans="1:21" ht="63.75" customHeight="1" thickBot="1">
      <c r="A3" s="25" t="s">
        <v>56</v>
      </c>
      <c r="B3" s="26" t="s">
        <v>57</v>
      </c>
      <c r="C3" s="26" t="s">
        <v>58</v>
      </c>
      <c r="D3" s="26" t="s">
        <v>59</v>
      </c>
      <c r="E3" s="26" t="s">
        <v>49</v>
      </c>
      <c r="F3" s="26" t="s">
        <v>60</v>
      </c>
      <c r="G3" s="263" t="s">
        <v>61</v>
      </c>
      <c r="H3" s="27" t="s">
        <v>249</v>
      </c>
      <c r="I3" s="20" t="s">
        <v>248</v>
      </c>
      <c r="J3" s="22" t="s">
        <v>250</v>
      </c>
      <c r="K3" s="221" t="s">
        <v>251</v>
      </c>
      <c r="L3" s="21" t="s">
        <v>252</v>
      </c>
      <c r="M3" s="220" t="s">
        <v>253</v>
      </c>
      <c r="N3" s="28" t="s">
        <v>62</v>
      </c>
    </row>
    <row r="4" spans="1:21" ht="30.95" customHeight="1">
      <c r="A4" s="374" t="s">
        <v>254</v>
      </c>
      <c r="B4" s="424" t="s">
        <v>267</v>
      </c>
      <c r="C4" s="425"/>
      <c r="D4" s="425"/>
      <c r="E4" s="425"/>
      <c r="F4" s="425"/>
      <c r="G4" s="373"/>
      <c r="H4" s="369"/>
      <c r="I4" s="369"/>
      <c r="J4" s="370"/>
      <c r="K4" s="370"/>
      <c r="L4" s="371"/>
      <c r="M4" s="371"/>
      <c r="N4" s="372"/>
      <c r="U4" s="318"/>
    </row>
    <row r="5" spans="1:21" ht="30.95" customHeight="1">
      <c r="A5" s="328" t="s">
        <v>255</v>
      </c>
      <c r="B5" s="363" t="s">
        <v>116</v>
      </c>
      <c r="C5" s="133" t="s">
        <v>280</v>
      </c>
      <c r="D5" s="54" t="s">
        <v>289</v>
      </c>
      <c r="E5" s="269" t="s">
        <v>120</v>
      </c>
      <c r="F5" s="335" t="s">
        <v>320</v>
      </c>
      <c r="G5" s="297" t="s">
        <v>109</v>
      </c>
      <c r="H5" s="165">
        <v>5.2</v>
      </c>
      <c r="I5" s="122">
        <v>2.4493506493506492</v>
      </c>
      <c r="J5" s="165">
        <v>1.655</v>
      </c>
      <c r="K5" s="165">
        <v>2.5</v>
      </c>
      <c r="L5" s="53">
        <v>1</v>
      </c>
      <c r="M5" s="11"/>
      <c r="N5" s="267">
        <f t="shared" ref="N5:N17" si="0">(H5*70)+(I5*75)+(J5*25)+(K5*45)+(L5*60)+(M5*150)</f>
        <v>761.5762987012987</v>
      </c>
    </row>
    <row r="6" spans="1:21" ht="30.95" customHeight="1" thickBot="1">
      <c r="A6" s="330" t="s">
        <v>256</v>
      </c>
      <c r="B6" s="339" t="s">
        <v>432</v>
      </c>
      <c r="C6" s="336" t="s">
        <v>401</v>
      </c>
      <c r="D6" s="135" t="s">
        <v>284</v>
      </c>
      <c r="E6" s="270" t="s">
        <v>120</v>
      </c>
      <c r="F6" s="246" t="s">
        <v>337</v>
      </c>
      <c r="G6" s="405"/>
      <c r="H6" s="268">
        <v>5</v>
      </c>
      <c r="I6" s="266">
        <v>2.8</v>
      </c>
      <c r="J6" s="268">
        <v>1.6</v>
      </c>
      <c r="K6" s="268">
        <v>2.5</v>
      </c>
      <c r="L6" s="10"/>
      <c r="M6" s="10"/>
      <c r="N6" s="224">
        <f t="shared" si="0"/>
        <v>712.5</v>
      </c>
      <c r="P6" s="274"/>
      <c r="R6" s="274"/>
    </row>
    <row r="7" spans="1:21" ht="30.95" customHeight="1">
      <c r="A7" s="328" t="s">
        <v>257</v>
      </c>
      <c r="B7" s="364" t="s">
        <v>119</v>
      </c>
      <c r="C7" s="338" t="s">
        <v>400</v>
      </c>
      <c r="D7" s="52" t="s">
        <v>131</v>
      </c>
      <c r="E7" s="269" t="s">
        <v>120</v>
      </c>
      <c r="F7" s="240" t="s">
        <v>288</v>
      </c>
      <c r="G7" s="297"/>
      <c r="H7" s="320">
        <v>5</v>
      </c>
      <c r="I7" s="319">
        <v>2.54025974025974</v>
      </c>
      <c r="J7" s="319">
        <v>1.76</v>
      </c>
      <c r="K7" s="319">
        <v>2.5</v>
      </c>
      <c r="L7" s="321"/>
      <c r="M7" s="298"/>
      <c r="N7" s="344">
        <f t="shared" si="0"/>
        <v>697.01948051948057</v>
      </c>
    </row>
    <row r="8" spans="1:21" ht="30.95" customHeight="1">
      <c r="A8" s="328" t="s">
        <v>258</v>
      </c>
      <c r="B8" s="365" t="s">
        <v>116</v>
      </c>
      <c r="C8" s="238" t="s">
        <v>402</v>
      </c>
      <c r="D8" s="52" t="s">
        <v>327</v>
      </c>
      <c r="E8" s="329" t="s">
        <v>117</v>
      </c>
      <c r="F8" s="323" t="s">
        <v>132</v>
      </c>
      <c r="G8" s="389" t="s">
        <v>268</v>
      </c>
      <c r="H8" s="122">
        <v>5</v>
      </c>
      <c r="I8" s="165">
        <v>3.1</v>
      </c>
      <c r="J8" s="122">
        <v>1.5</v>
      </c>
      <c r="K8" s="122">
        <v>2.5</v>
      </c>
      <c r="L8" s="53"/>
      <c r="M8" s="11">
        <v>1</v>
      </c>
      <c r="N8" s="267">
        <f t="shared" si="0"/>
        <v>882.5</v>
      </c>
      <c r="P8" s="272"/>
    </row>
    <row r="9" spans="1:21" ht="30.95" customHeight="1">
      <c r="A9" s="331" t="s">
        <v>259</v>
      </c>
      <c r="B9" s="362" t="s">
        <v>85</v>
      </c>
      <c r="C9" s="133" t="s">
        <v>413</v>
      </c>
      <c r="D9" s="54" t="s">
        <v>325</v>
      </c>
      <c r="E9" s="269" t="s">
        <v>120</v>
      </c>
      <c r="F9" s="225"/>
      <c r="G9" s="415"/>
      <c r="H9" s="141">
        <v>5.3</v>
      </c>
      <c r="I9" s="166">
        <v>2.214285714285714</v>
      </c>
      <c r="J9" s="141">
        <v>2.2999999999999998</v>
      </c>
      <c r="K9" s="141">
        <v>2.5</v>
      </c>
      <c r="L9" s="298"/>
      <c r="M9" s="298"/>
      <c r="N9" s="267">
        <f t="shared" si="0"/>
        <v>707.07142857142856</v>
      </c>
    </row>
    <row r="10" spans="1:21" ht="30.95" customHeight="1">
      <c r="A10" s="331" t="s">
        <v>260</v>
      </c>
      <c r="B10" s="363" t="s">
        <v>116</v>
      </c>
      <c r="C10" s="133" t="s">
        <v>281</v>
      </c>
      <c r="D10" s="54" t="s">
        <v>403</v>
      </c>
      <c r="E10" s="269" t="s">
        <v>120</v>
      </c>
      <c r="F10" s="417" t="s">
        <v>338</v>
      </c>
      <c r="G10" s="297" t="s">
        <v>109</v>
      </c>
      <c r="H10" s="165">
        <v>5.0999999999999996</v>
      </c>
      <c r="I10" s="122">
        <v>2.2999999999999998</v>
      </c>
      <c r="J10" s="165">
        <v>1.9</v>
      </c>
      <c r="K10" s="165">
        <v>2.5</v>
      </c>
      <c r="L10" s="53">
        <v>1</v>
      </c>
      <c r="M10" s="11"/>
      <c r="N10" s="267">
        <f t="shared" si="0"/>
        <v>749.5</v>
      </c>
      <c r="P10" s="281"/>
    </row>
    <row r="11" spans="1:21" ht="30.95" customHeight="1" thickBot="1">
      <c r="A11" s="332" t="s">
        <v>261</v>
      </c>
      <c r="B11" s="339" t="s">
        <v>432</v>
      </c>
      <c r="C11" s="336" t="s">
        <v>130</v>
      </c>
      <c r="D11" s="135" t="s">
        <v>336</v>
      </c>
      <c r="E11" s="269" t="s">
        <v>120</v>
      </c>
      <c r="F11" s="246" t="s">
        <v>410</v>
      </c>
      <c r="G11" s="405"/>
      <c r="H11" s="268">
        <v>5.3</v>
      </c>
      <c r="I11" s="266">
        <v>2.5</v>
      </c>
      <c r="J11" s="268">
        <v>1.6</v>
      </c>
      <c r="K11" s="268">
        <v>2.5</v>
      </c>
      <c r="L11" s="10"/>
      <c r="M11" s="10"/>
      <c r="N11" s="224">
        <f t="shared" si="0"/>
        <v>711</v>
      </c>
      <c r="R11" s="272"/>
    </row>
    <row r="12" spans="1:21" ht="30.95" customHeight="1">
      <c r="A12" s="328" t="s">
        <v>262</v>
      </c>
      <c r="B12" s="364" t="s">
        <v>119</v>
      </c>
      <c r="C12" s="133" t="s">
        <v>133</v>
      </c>
      <c r="D12" s="52" t="s">
        <v>287</v>
      </c>
      <c r="E12" s="333" t="s">
        <v>120</v>
      </c>
      <c r="F12" s="240" t="s">
        <v>129</v>
      </c>
      <c r="G12" s="297"/>
      <c r="H12" s="320">
        <v>5</v>
      </c>
      <c r="I12" s="319">
        <v>2.8</v>
      </c>
      <c r="J12" s="319">
        <v>1.5</v>
      </c>
      <c r="K12" s="319">
        <v>2.5</v>
      </c>
      <c r="L12" s="321"/>
      <c r="M12" s="298"/>
      <c r="N12" s="344">
        <f t="shared" si="0"/>
        <v>710</v>
      </c>
      <c r="P12" s="283"/>
    </row>
    <row r="13" spans="1:21" ht="30.95" customHeight="1">
      <c r="A13" s="328" t="s">
        <v>263</v>
      </c>
      <c r="B13" s="365" t="s">
        <v>116</v>
      </c>
      <c r="C13" s="338" t="s">
        <v>405</v>
      </c>
      <c r="D13" s="54" t="s">
        <v>127</v>
      </c>
      <c r="E13" s="329" t="s">
        <v>117</v>
      </c>
      <c r="F13" s="225" t="s">
        <v>285</v>
      </c>
      <c r="G13" s="414" t="s">
        <v>108</v>
      </c>
      <c r="H13" s="346">
        <v>5.4</v>
      </c>
      <c r="I13" s="345">
        <v>2.1875</v>
      </c>
      <c r="J13" s="346">
        <v>1.95</v>
      </c>
      <c r="K13" s="122">
        <v>2.5</v>
      </c>
      <c r="L13" s="53"/>
      <c r="M13" s="11"/>
      <c r="N13" s="267">
        <f t="shared" si="0"/>
        <v>703.3125</v>
      </c>
      <c r="P13" s="272"/>
    </row>
    <row r="14" spans="1:21" ht="30.95" customHeight="1">
      <c r="A14" s="328" t="s">
        <v>264</v>
      </c>
      <c r="B14" s="366" t="s">
        <v>119</v>
      </c>
      <c r="C14" s="238" t="s">
        <v>134</v>
      </c>
      <c r="D14" s="52" t="s">
        <v>409</v>
      </c>
      <c r="E14" s="269" t="s">
        <v>120</v>
      </c>
      <c r="F14" s="335"/>
      <c r="G14" s="415"/>
      <c r="H14" s="320">
        <v>5.4</v>
      </c>
      <c r="I14" s="319">
        <v>2.1523809523809523</v>
      </c>
      <c r="J14" s="319">
        <v>2.1</v>
      </c>
      <c r="K14" s="319">
        <v>2.5</v>
      </c>
      <c r="L14" s="321"/>
      <c r="M14" s="298"/>
      <c r="N14" s="267">
        <f t="shared" si="0"/>
        <v>704.42857142857144</v>
      </c>
    </row>
    <row r="15" spans="1:21" ht="30.95" customHeight="1">
      <c r="A15" s="328" t="s">
        <v>265</v>
      </c>
      <c r="B15" s="363" t="s">
        <v>116</v>
      </c>
      <c r="C15" s="35" t="s">
        <v>333</v>
      </c>
      <c r="D15" s="54" t="s">
        <v>408</v>
      </c>
      <c r="E15" s="269" t="s">
        <v>120</v>
      </c>
      <c r="F15" s="335" t="s">
        <v>411</v>
      </c>
      <c r="G15" s="297" t="s">
        <v>109</v>
      </c>
      <c r="H15" s="165">
        <v>5</v>
      </c>
      <c r="I15" s="122">
        <v>3.5620129870129871</v>
      </c>
      <c r="J15" s="122">
        <v>1.4600000000000002</v>
      </c>
      <c r="K15" s="122">
        <v>2.5</v>
      </c>
      <c r="L15" s="53">
        <v>1</v>
      </c>
      <c r="M15" s="11"/>
      <c r="N15" s="267">
        <f t="shared" si="0"/>
        <v>826.15097402597405</v>
      </c>
      <c r="P15" s="280"/>
      <c r="R15" s="280"/>
    </row>
    <row r="16" spans="1:21" ht="30.95" customHeight="1" thickBot="1">
      <c r="A16" s="330" t="s">
        <v>266</v>
      </c>
      <c r="B16" s="339" t="s">
        <v>432</v>
      </c>
      <c r="C16" s="336" t="s">
        <v>270</v>
      </c>
      <c r="D16" s="337" t="s">
        <v>126</v>
      </c>
      <c r="E16" s="270" t="s">
        <v>128</v>
      </c>
      <c r="F16" s="246" t="s">
        <v>412</v>
      </c>
      <c r="G16" s="375"/>
      <c r="H16" s="268">
        <v>5.2</v>
      </c>
      <c r="I16" s="266">
        <v>2.3828571428571426</v>
      </c>
      <c r="J16" s="268">
        <v>1.86</v>
      </c>
      <c r="K16" s="268">
        <v>2.5</v>
      </c>
      <c r="L16" s="10"/>
      <c r="M16" s="10"/>
      <c r="N16" s="224">
        <f t="shared" si="0"/>
        <v>701.71428571428567</v>
      </c>
      <c r="P16" s="274"/>
    </row>
    <row r="17" spans="1:22" ht="30.95" customHeight="1">
      <c r="A17" s="328" t="s">
        <v>247</v>
      </c>
      <c r="B17" s="367" t="s">
        <v>119</v>
      </c>
      <c r="C17" s="338" t="s">
        <v>406</v>
      </c>
      <c r="D17" s="334" t="s">
        <v>407</v>
      </c>
      <c r="E17" s="269" t="s">
        <v>120</v>
      </c>
      <c r="F17" s="335" t="s">
        <v>118</v>
      </c>
      <c r="G17" s="297"/>
      <c r="H17" s="341">
        <v>5</v>
      </c>
      <c r="I17" s="340">
        <v>2.6</v>
      </c>
      <c r="J17" s="341">
        <v>1.5</v>
      </c>
      <c r="K17" s="341">
        <v>2.5</v>
      </c>
      <c r="L17" s="342"/>
      <c r="M17" s="343"/>
      <c r="N17" s="344">
        <f t="shared" si="0"/>
        <v>695</v>
      </c>
      <c r="P17" s="274"/>
    </row>
    <row r="18" spans="1:22" ht="30.95" customHeight="1">
      <c r="A18" s="36" t="s">
        <v>63</v>
      </c>
      <c r="B18" s="37"/>
      <c r="C18" s="37"/>
      <c r="D18" s="38" t="s">
        <v>64</v>
      </c>
      <c r="E18" s="37"/>
      <c r="F18" s="39"/>
      <c r="G18" s="264" t="s">
        <v>65</v>
      </c>
      <c r="H18" s="39"/>
      <c r="I18" s="39"/>
      <c r="J18" s="39"/>
      <c r="K18" s="39"/>
      <c r="L18" s="23"/>
      <c r="M18" s="9"/>
      <c r="N18" s="9"/>
    </row>
    <row r="19" spans="1:22" ht="17.25" customHeight="1">
      <c r="A19" s="418" t="s">
        <v>317</v>
      </c>
      <c r="B19" s="419"/>
      <c r="C19" s="419"/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</row>
    <row r="20" spans="1:22" ht="30.95" customHeight="1">
      <c r="C20" s="273"/>
      <c r="D20" s="272"/>
      <c r="E20" s="299"/>
      <c r="F20" s="280"/>
      <c r="R20" s="280"/>
    </row>
    <row r="21" spans="1:22" ht="30.95" customHeight="1">
      <c r="B21" s="368"/>
      <c r="P21" s="283"/>
    </row>
    <row r="22" spans="1:22" ht="30.95" customHeight="1"/>
    <row r="23" spans="1:22" ht="30.95" customHeight="1">
      <c r="P23" s="283"/>
      <c r="R23" s="271"/>
      <c r="S23" s="272"/>
      <c r="U23" s="273"/>
      <c r="V23" s="274"/>
    </row>
    <row r="24" spans="1:22" ht="30.95" customHeight="1">
      <c r="G24" s="265"/>
      <c r="P24" s="283"/>
    </row>
    <row r="25" spans="1:22" ht="30.95" customHeight="1">
      <c r="P25" s="283"/>
    </row>
    <row r="26" spans="1:22" ht="31.5" customHeight="1"/>
  </sheetData>
  <mergeCells count="5">
    <mergeCell ref="A1:J1"/>
    <mergeCell ref="B2:C2"/>
    <mergeCell ref="D2:F2"/>
    <mergeCell ref="B4:F4"/>
    <mergeCell ref="A19:N19"/>
  </mergeCells>
  <phoneticPr fontId="20" type="noConversion"/>
  <printOptions horizontalCentered="1"/>
  <pageMargins left="0.19685039370078741" right="0" top="0" bottom="0" header="0.51181102362204722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65517"/>
  <sheetViews>
    <sheetView zoomScaleNormal="100" workbookViewId="0">
      <selection activeCell="D2" sqref="D2:E2"/>
    </sheetView>
  </sheetViews>
  <sheetFormatPr defaultRowHeight="16.5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6" hidden="1" customWidth="1"/>
    <col min="7" max="7" width="6.625" style="6" hidden="1" customWidth="1"/>
    <col min="8" max="8" width="3.625" style="34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4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4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29" width="2.375" hidden="1" customWidth="1"/>
    <col min="30" max="30" width="10.875" hidden="1" customWidth="1"/>
    <col min="31" max="31" width="5.5" hidden="1" customWidth="1"/>
    <col min="32" max="32" width="3.625" style="34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7" width="2.375" hidden="1" customWidth="1"/>
    <col min="38" max="38" width="9.5" hidden="1" customWidth="1"/>
    <col min="39" max="39" width="4.625" hidden="1" customWidth="1"/>
    <col min="40" max="40" width="3.625" style="34" customWidth="1"/>
    <col min="41" max="41" width="4.625" customWidth="1"/>
  </cols>
  <sheetData>
    <row r="1" spans="1:41" ht="19.5" customHeight="1">
      <c r="A1" s="8"/>
      <c r="B1" s="8"/>
      <c r="C1" s="8"/>
      <c r="D1" s="427" t="s">
        <v>16</v>
      </c>
      <c r="E1" s="427"/>
      <c r="F1" s="427"/>
      <c r="G1" s="427"/>
      <c r="H1" s="427"/>
      <c r="I1" s="427"/>
      <c r="J1" s="427"/>
      <c r="K1" s="6" t="s">
        <v>436</v>
      </c>
      <c r="L1" t="s">
        <v>246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17</v>
      </c>
      <c r="C2" s="4" t="s">
        <v>1</v>
      </c>
      <c r="D2" s="433">
        <v>462</v>
      </c>
      <c r="E2" s="433"/>
      <c r="F2" s="32"/>
      <c r="G2" s="32"/>
      <c r="H2" s="32"/>
      <c r="I2" s="32"/>
      <c r="J2" s="33"/>
      <c r="K2" s="428" t="s">
        <v>277</v>
      </c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  <c r="AD2" s="429"/>
      <c r="AE2" s="429"/>
      <c r="AF2" s="429"/>
      <c r="AG2" s="429"/>
      <c r="AH2" s="429"/>
      <c r="AI2" s="429"/>
      <c r="AJ2" s="429"/>
      <c r="AK2" s="429"/>
      <c r="AL2" s="429"/>
      <c r="AM2" s="429"/>
      <c r="AN2" s="429"/>
      <c r="AO2" s="429"/>
    </row>
    <row r="3" spans="1:41" s="12" customFormat="1" ht="14.1" customHeight="1">
      <c r="A3" s="430" t="s">
        <v>6</v>
      </c>
      <c r="B3" s="13"/>
      <c r="C3" s="16">
        <v>45656</v>
      </c>
      <c r="D3" s="16"/>
      <c r="E3" s="16"/>
      <c r="F3" s="16"/>
      <c r="G3" s="16"/>
      <c r="H3" s="31"/>
      <c r="I3" s="13"/>
      <c r="J3" s="13"/>
      <c r="K3" s="16">
        <f>C3+1</f>
        <v>45657</v>
      </c>
      <c r="L3" s="16"/>
      <c r="M3" s="16"/>
      <c r="N3" s="16"/>
      <c r="O3" s="16"/>
      <c r="P3" s="31"/>
      <c r="Q3" s="13" t="s">
        <v>110</v>
      </c>
      <c r="R3" s="117"/>
      <c r="S3" s="16">
        <f>C3+2</f>
        <v>45658</v>
      </c>
      <c r="T3" s="16"/>
      <c r="U3" s="16"/>
      <c r="V3" s="16"/>
      <c r="W3" s="16"/>
      <c r="X3" s="31"/>
      <c r="Y3" s="13" t="s">
        <v>103</v>
      </c>
      <c r="Z3" s="117"/>
      <c r="AA3" s="431">
        <f>C3+3</f>
        <v>45659</v>
      </c>
      <c r="AB3" s="431"/>
      <c r="AC3" s="16"/>
      <c r="AD3" s="16"/>
      <c r="AE3" s="16"/>
      <c r="AF3" s="31"/>
      <c r="AG3" s="13" t="s">
        <v>104</v>
      </c>
      <c r="AH3" s="117"/>
      <c r="AI3" s="431">
        <v>45294</v>
      </c>
      <c r="AJ3" s="431"/>
      <c r="AK3" s="16"/>
      <c r="AL3" s="16"/>
      <c r="AM3" s="16"/>
      <c r="AN3" s="31"/>
      <c r="AO3" s="13" t="s">
        <v>105</v>
      </c>
    </row>
    <row r="4" spans="1:41" s="12" customFormat="1" ht="14.1" customHeight="1">
      <c r="A4" s="430"/>
      <c r="B4" s="13" t="s">
        <v>11</v>
      </c>
      <c r="C4" s="13" t="s">
        <v>12</v>
      </c>
      <c r="D4" s="13" t="s">
        <v>15</v>
      </c>
      <c r="E4" s="13" t="s">
        <v>19</v>
      </c>
      <c r="F4" s="13" t="s">
        <v>20</v>
      </c>
      <c r="G4" s="13" t="s">
        <v>22</v>
      </c>
      <c r="H4" s="31" t="s">
        <v>18</v>
      </c>
      <c r="I4" s="13" t="s">
        <v>33</v>
      </c>
      <c r="J4" s="13" t="s">
        <v>11</v>
      </c>
      <c r="K4" s="13" t="s">
        <v>12</v>
      </c>
      <c r="L4" s="13" t="s">
        <v>15</v>
      </c>
      <c r="M4" s="13" t="s">
        <v>19</v>
      </c>
      <c r="N4" s="13" t="s">
        <v>20</v>
      </c>
      <c r="O4" s="13" t="s">
        <v>22</v>
      </c>
      <c r="P4" s="31" t="s">
        <v>18</v>
      </c>
      <c r="Q4" s="13" t="s">
        <v>33</v>
      </c>
      <c r="R4" s="117" t="s">
        <v>11</v>
      </c>
      <c r="S4" s="13" t="s">
        <v>12</v>
      </c>
      <c r="T4" s="13" t="s">
        <v>15</v>
      </c>
      <c r="U4" s="13" t="s">
        <v>19</v>
      </c>
      <c r="V4" s="13" t="s">
        <v>20</v>
      </c>
      <c r="W4" s="13" t="s">
        <v>22</v>
      </c>
      <c r="X4" s="31" t="s">
        <v>18</v>
      </c>
      <c r="Y4" s="13" t="s">
        <v>33</v>
      </c>
      <c r="Z4" s="117" t="s">
        <v>11</v>
      </c>
      <c r="AA4" s="13" t="s">
        <v>12</v>
      </c>
      <c r="AB4" s="13" t="s">
        <v>15</v>
      </c>
      <c r="AC4" s="13" t="s">
        <v>19</v>
      </c>
      <c r="AD4" s="13" t="s">
        <v>20</v>
      </c>
      <c r="AE4" s="13" t="s">
        <v>22</v>
      </c>
      <c r="AF4" s="31" t="s">
        <v>18</v>
      </c>
      <c r="AG4" s="13" t="s">
        <v>33</v>
      </c>
      <c r="AH4" s="117" t="s">
        <v>11</v>
      </c>
      <c r="AI4" s="13" t="s">
        <v>12</v>
      </c>
      <c r="AJ4" s="13" t="s">
        <v>15</v>
      </c>
      <c r="AK4" s="13" t="s">
        <v>19</v>
      </c>
      <c r="AL4" s="13" t="s">
        <v>20</v>
      </c>
      <c r="AM4" s="13" t="s">
        <v>22</v>
      </c>
      <c r="AN4" s="31" t="s">
        <v>18</v>
      </c>
      <c r="AO4" s="13" t="s">
        <v>33</v>
      </c>
    </row>
    <row r="5" spans="1:41" s="12" customFormat="1" ht="14.1" customHeight="1">
      <c r="A5" s="432" t="s">
        <v>13</v>
      </c>
      <c r="B5" s="76"/>
      <c r="C5" s="115"/>
      <c r="D5" s="116"/>
      <c r="E5" s="70"/>
      <c r="F5" s="13"/>
      <c r="G5" s="13"/>
      <c r="H5" s="106"/>
      <c r="I5" s="123"/>
      <c r="J5" s="76"/>
      <c r="K5" s="115"/>
      <c r="L5" s="116"/>
      <c r="M5" s="70"/>
      <c r="N5" s="13"/>
      <c r="O5" s="13"/>
      <c r="P5" s="106"/>
      <c r="Q5" s="68"/>
      <c r="R5" s="451" t="s">
        <v>271</v>
      </c>
      <c r="S5" s="452"/>
      <c r="T5" s="452"/>
      <c r="U5" s="452"/>
      <c r="V5" s="452"/>
      <c r="W5" s="452"/>
      <c r="X5" s="452"/>
      <c r="Y5" s="453"/>
      <c r="Z5" s="76" t="s">
        <v>90</v>
      </c>
      <c r="AA5" s="115" t="s">
        <v>89</v>
      </c>
      <c r="AB5" s="116">
        <v>80</v>
      </c>
      <c r="AC5" s="70">
        <f>AB5/20</f>
        <v>4</v>
      </c>
      <c r="AD5" s="13"/>
      <c r="AE5" s="13"/>
      <c r="AF5" s="106">
        <f>(AB5*$D$2)/1000</f>
        <v>36.96</v>
      </c>
      <c r="AG5" s="68"/>
      <c r="AH5" s="76" t="s">
        <v>433</v>
      </c>
      <c r="AI5" s="115" t="s">
        <v>89</v>
      </c>
      <c r="AJ5" s="116">
        <v>80</v>
      </c>
      <c r="AK5" s="70">
        <f>AJ5/20</f>
        <v>4</v>
      </c>
      <c r="AL5" s="13"/>
      <c r="AM5" s="13"/>
      <c r="AN5" s="106">
        <f>(AJ5*$D$2)/1000</f>
        <v>36.96</v>
      </c>
      <c r="AO5" s="68"/>
    </row>
    <row r="6" spans="1:41" s="12" customFormat="1" ht="14.1" customHeight="1">
      <c r="A6" s="432"/>
      <c r="B6" s="69"/>
      <c r="C6" s="77"/>
      <c r="D6" s="78"/>
      <c r="E6" s="70"/>
      <c r="F6" s="70"/>
      <c r="G6" s="73"/>
      <c r="H6" s="109"/>
      <c r="I6" s="124"/>
      <c r="J6" s="69"/>
      <c r="K6" s="77"/>
      <c r="L6" s="78"/>
      <c r="M6" s="70"/>
      <c r="N6" s="70"/>
      <c r="O6" s="13"/>
      <c r="P6" s="106"/>
      <c r="Q6" s="109"/>
      <c r="R6" s="454"/>
      <c r="S6" s="455"/>
      <c r="T6" s="455"/>
      <c r="U6" s="455"/>
      <c r="V6" s="455"/>
      <c r="W6" s="455"/>
      <c r="X6" s="455"/>
      <c r="Y6" s="456"/>
      <c r="Z6" s="69" t="s">
        <v>91</v>
      </c>
      <c r="AA6" s="77" t="s">
        <v>92</v>
      </c>
      <c r="AB6" s="78">
        <v>20</v>
      </c>
      <c r="AC6" s="70">
        <f>AB6/20</f>
        <v>1</v>
      </c>
      <c r="AD6" s="70"/>
      <c r="AE6" s="13"/>
      <c r="AF6" s="106">
        <f>(AB6*$D$2)/1000</f>
        <v>9.24</v>
      </c>
      <c r="AG6" s="109"/>
      <c r="AH6" s="69" t="s">
        <v>434</v>
      </c>
      <c r="AI6" s="77" t="s">
        <v>435</v>
      </c>
      <c r="AJ6" s="78">
        <v>20</v>
      </c>
      <c r="AK6" s="70">
        <f>AJ6/20</f>
        <v>1</v>
      </c>
      <c r="AL6" s="70"/>
      <c r="AM6" s="13"/>
      <c r="AN6" s="106">
        <f>(AJ6*$D$2)/1000</f>
        <v>9.24</v>
      </c>
      <c r="AO6" s="124"/>
    </row>
    <row r="7" spans="1:41" s="12" customFormat="1" ht="14.1" customHeight="1">
      <c r="A7" s="432"/>
      <c r="B7" s="18"/>
      <c r="C7" s="5"/>
      <c r="D7" s="29"/>
      <c r="E7" s="13"/>
      <c r="F7" s="13"/>
      <c r="G7" s="13"/>
      <c r="H7" s="68"/>
      <c r="I7" s="124"/>
      <c r="J7" s="18"/>
      <c r="K7" s="5"/>
      <c r="L7" s="13"/>
      <c r="M7" s="13"/>
      <c r="N7" s="13"/>
      <c r="O7" s="13"/>
      <c r="P7" s="31"/>
      <c r="Q7" s="109"/>
      <c r="R7" s="454"/>
      <c r="S7" s="455"/>
      <c r="T7" s="455"/>
      <c r="U7" s="455"/>
      <c r="V7" s="455"/>
      <c r="W7" s="455"/>
      <c r="X7" s="455"/>
      <c r="Y7" s="456"/>
      <c r="Z7" s="18" t="s">
        <v>93</v>
      </c>
      <c r="AA7" s="5"/>
      <c r="AB7" s="13"/>
      <c r="AC7" s="13"/>
      <c r="AD7" s="13"/>
      <c r="AE7" s="13"/>
      <c r="AF7" s="31"/>
      <c r="AG7" s="109"/>
      <c r="AH7" s="18" t="s">
        <v>93</v>
      </c>
      <c r="AI7" s="5"/>
      <c r="AJ7" s="13"/>
      <c r="AK7" s="13"/>
      <c r="AL7" s="13"/>
      <c r="AM7" s="13"/>
      <c r="AN7" s="31"/>
      <c r="AO7" s="124"/>
    </row>
    <row r="8" spans="1:41" s="12" customFormat="1" ht="14.1" customHeight="1">
      <c r="A8" s="432" t="s">
        <v>2</v>
      </c>
      <c r="B8" s="83"/>
      <c r="C8" s="85"/>
      <c r="D8" s="89"/>
      <c r="E8" s="171"/>
      <c r="F8" s="92"/>
      <c r="G8" s="172"/>
      <c r="H8" s="106"/>
      <c r="I8" s="90"/>
      <c r="J8" s="180"/>
      <c r="K8" s="85"/>
      <c r="L8" s="89"/>
      <c r="M8" s="171"/>
      <c r="N8" s="92"/>
      <c r="O8" s="88"/>
      <c r="P8" s="106"/>
      <c r="Q8" s="90"/>
      <c r="R8" s="454"/>
      <c r="S8" s="455"/>
      <c r="T8" s="455"/>
      <c r="U8" s="455"/>
      <c r="V8" s="455"/>
      <c r="W8" s="455"/>
      <c r="X8" s="455"/>
      <c r="Y8" s="456"/>
      <c r="Z8" s="55" t="s">
        <v>137</v>
      </c>
      <c r="AA8" s="85" t="s">
        <v>279</v>
      </c>
      <c r="AB8" s="88">
        <v>70</v>
      </c>
      <c r="AC8" s="108"/>
      <c r="AD8" s="89">
        <f>AB8/35</f>
        <v>2</v>
      </c>
      <c r="AE8" s="136"/>
      <c r="AF8" s="106">
        <f>(AB8*$D$2)/1000</f>
        <v>32.340000000000003</v>
      </c>
      <c r="AG8" s="90"/>
      <c r="AH8" s="101" t="s">
        <v>303</v>
      </c>
      <c r="AI8" s="85" t="s">
        <v>138</v>
      </c>
      <c r="AJ8" s="89">
        <v>80</v>
      </c>
      <c r="AK8" s="125"/>
      <c r="AL8" s="131">
        <f>AJ8*0.7/35</f>
        <v>1.6</v>
      </c>
      <c r="AM8" s="88"/>
      <c r="AN8" s="106">
        <f>(AJ8*$D$2)/1000</f>
        <v>36.96</v>
      </c>
      <c r="AO8" s="90"/>
    </row>
    <row r="9" spans="1:41" s="12" customFormat="1" ht="14.1" customHeight="1">
      <c r="A9" s="432"/>
      <c r="B9" s="81"/>
      <c r="C9" s="85"/>
      <c r="D9" s="89"/>
      <c r="E9" s="125"/>
      <c r="F9" s="125"/>
      <c r="G9" s="136"/>
      <c r="H9" s="106"/>
      <c r="I9" s="87"/>
      <c r="J9" s="296"/>
      <c r="K9" s="143"/>
      <c r="L9" s="160"/>
      <c r="M9" s="125"/>
      <c r="N9" s="125"/>
      <c r="O9" s="136"/>
      <c r="P9" s="106"/>
      <c r="Q9" s="87"/>
      <c r="R9" s="454"/>
      <c r="S9" s="455"/>
      <c r="T9" s="455"/>
      <c r="U9" s="455"/>
      <c r="V9" s="455"/>
      <c r="W9" s="455"/>
      <c r="X9" s="455"/>
      <c r="Y9" s="456"/>
      <c r="Z9" s="93" t="s">
        <v>307</v>
      </c>
      <c r="AA9" s="85"/>
      <c r="AB9" s="88"/>
      <c r="AC9" s="108"/>
      <c r="AD9" s="125"/>
      <c r="AE9" s="88"/>
      <c r="AF9" s="31"/>
      <c r="AG9" s="87"/>
      <c r="AH9" s="93" t="s">
        <v>304</v>
      </c>
      <c r="AI9" s="100" t="s">
        <v>305</v>
      </c>
      <c r="AJ9" s="89">
        <v>1</v>
      </c>
      <c r="AK9" s="125"/>
      <c r="AL9" s="89"/>
      <c r="AM9" s="86"/>
      <c r="AN9" s="106">
        <f>(AJ9*$D$2)/1000</f>
        <v>0.46200000000000002</v>
      </c>
      <c r="AO9" s="87"/>
    </row>
    <row r="10" spans="1:41" s="12" customFormat="1" ht="14.1" customHeight="1">
      <c r="A10" s="432"/>
      <c r="B10" s="81"/>
      <c r="C10" s="85"/>
      <c r="D10" s="89"/>
      <c r="E10" s="125"/>
      <c r="F10" s="125"/>
      <c r="G10" s="86"/>
      <c r="H10" s="106"/>
      <c r="I10" s="87"/>
      <c r="J10" s="296"/>
      <c r="K10" s="143"/>
      <c r="L10" s="160"/>
      <c r="M10" s="175"/>
      <c r="N10" s="125"/>
      <c r="O10" s="136"/>
      <c r="P10" s="106"/>
      <c r="Q10" s="173"/>
      <c r="R10" s="454"/>
      <c r="S10" s="455"/>
      <c r="T10" s="455"/>
      <c r="U10" s="455"/>
      <c r="V10" s="455"/>
      <c r="W10" s="455"/>
      <c r="X10" s="455"/>
      <c r="Y10" s="456"/>
      <c r="Z10" s="93" t="s">
        <v>139</v>
      </c>
      <c r="AA10" s="85"/>
      <c r="AB10" s="85"/>
      <c r="AC10" s="108"/>
      <c r="AD10" s="89"/>
      <c r="AE10" s="131"/>
      <c r="AF10" s="126"/>
      <c r="AG10" s="87"/>
      <c r="AH10" s="391" t="s">
        <v>306</v>
      </c>
      <c r="AI10" s="85" t="s">
        <v>226</v>
      </c>
      <c r="AJ10" s="89">
        <v>10</v>
      </c>
      <c r="AK10" s="125"/>
      <c r="AL10" s="131"/>
      <c r="AM10" s="131">
        <f>AJ10/100</f>
        <v>0.1</v>
      </c>
      <c r="AN10" s="106">
        <f>(AJ10*$D$2)/1000</f>
        <v>4.62</v>
      </c>
      <c r="AO10" s="87"/>
    </row>
    <row r="11" spans="1:41" s="12" customFormat="1" ht="14.1" customHeight="1">
      <c r="A11" s="432"/>
      <c r="B11" s="81"/>
      <c r="C11" s="85"/>
      <c r="D11" s="89"/>
      <c r="E11" s="125"/>
      <c r="F11" s="125"/>
      <c r="G11" s="136"/>
      <c r="H11" s="106"/>
      <c r="I11" s="87"/>
      <c r="J11" s="296"/>
      <c r="K11" s="143"/>
      <c r="L11" s="160"/>
      <c r="M11" s="125"/>
      <c r="N11" s="125"/>
      <c r="O11" s="136"/>
      <c r="P11" s="106"/>
      <c r="Q11" s="87"/>
      <c r="R11" s="454"/>
      <c r="S11" s="455"/>
      <c r="T11" s="455"/>
      <c r="U11" s="455"/>
      <c r="V11" s="455"/>
      <c r="W11" s="455"/>
      <c r="X11" s="455"/>
      <c r="Y11" s="456"/>
      <c r="Z11" s="93" t="s">
        <v>195</v>
      </c>
      <c r="AA11" s="85"/>
      <c r="AB11" s="85"/>
      <c r="AC11" s="108"/>
      <c r="AD11" s="125"/>
      <c r="AE11" s="88"/>
      <c r="AF11" s="126"/>
      <c r="AG11" s="192"/>
      <c r="AH11" s="391" t="s">
        <v>144</v>
      </c>
      <c r="AI11" s="100" t="s">
        <v>203</v>
      </c>
      <c r="AJ11" s="88">
        <v>5</v>
      </c>
      <c r="AK11" s="56"/>
      <c r="AL11" s="125"/>
      <c r="AM11" s="131">
        <f>AJ11/100</f>
        <v>0.05</v>
      </c>
      <c r="AN11" s="106">
        <f>(AJ11*$D$2)/1000</f>
        <v>2.31</v>
      </c>
      <c r="AO11" s="87"/>
    </row>
    <row r="12" spans="1:41" s="12" customFormat="1" ht="14.1" customHeight="1">
      <c r="A12" s="432"/>
      <c r="B12" s="81"/>
      <c r="C12" s="85"/>
      <c r="D12" s="89"/>
      <c r="E12" s="89"/>
      <c r="F12" s="89"/>
      <c r="G12" s="86"/>
      <c r="H12" s="106"/>
      <c r="I12" s="87"/>
      <c r="J12" s="296"/>
      <c r="K12" s="143"/>
      <c r="L12" s="89"/>
      <c r="M12" s="108"/>
      <c r="N12" s="89"/>
      <c r="O12" s="88"/>
      <c r="P12" s="31"/>
      <c r="Q12" s="87"/>
      <c r="R12" s="454"/>
      <c r="S12" s="455"/>
      <c r="T12" s="455"/>
      <c r="U12" s="455"/>
      <c r="V12" s="455"/>
      <c r="W12" s="455"/>
      <c r="X12" s="455"/>
      <c r="Y12" s="456"/>
      <c r="Z12" s="174" t="s">
        <v>153</v>
      </c>
      <c r="AA12" s="237"/>
      <c r="AB12" s="244"/>
      <c r="AC12" s="108"/>
      <c r="AD12" s="89"/>
      <c r="AE12" s="136"/>
      <c r="AF12" s="84"/>
      <c r="AG12" s="87"/>
      <c r="AH12" s="102" t="s">
        <v>157</v>
      </c>
      <c r="AI12" s="85"/>
      <c r="AJ12" s="242"/>
      <c r="AK12" s="92"/>
      <c r="AL12" s="125"/>
      <c r="AM12" s="88"/>
      <c r="AN12" s="126"/>
      <c r="AO12" s="87"/>
    </row>
    <row r="13" spans="1:41" s="12" customFormat="1" ht="14.1" customHeight="1">
      <c r="A13" s="432"/>
      <c r="B13" s="158"/>
      <c r="C13" s="85"/>
      <c r="D13" s="58"/>
      <c r="E13" s="89"/>
      <c r="F13" s="89"/>
      <c r="G13" s="89"/>
      <c r="H13" s="99"/>
      <c r="I13" s="87"/>
      <c r="J13" s="296"/>
      <c r="K13" s="85"/>
      <c r="L13" s="253"/>
      <c r="M13" s="254"/>
      <c r="N13" s="89"/>
      <c r="O13" s="89"/>
      <c r="P13" s="99"/>
      <c r="Q13" s="87"/>
      <c r="R13" s="454"/>
      <c r="S13" s="455"/>
      <c r="T13" s="455"/>
      <c r="U13" s="455"/>
      <c r="V13" s="455"/>
      <c r="W13" s="455"/>
      <c r="X13" s="455"/>
      <c r="Y13" s="456"/>
      <c r="Z13" s="93"/>
      <c r="AA13" s="143"/>
      <c r="AB13" s="160"/>
      <c r="AC13" s="108"/>
      <c r="AD13" s="125"/>
      <c r="AE13" s="88"/>
      <c r="AF13" s="126"/>
      <c r="AG13" s="87"/>
      <c r="AH13" s="93"/>
      <c r="AI13" s="143"/>
      <c r="AJ13" s="160"/>
      <c r="AK13" s="108"/>
      <c r="AL13" s="125"/>
      <c r="AM13" s="88"/>
      <c r="AN13" s="126"/>
      <c r="AO13" s="87"/>
    </row>
    <row r="14" spans="1:41" s="12" customFormat="1" ht="14.1" customHeight="1">
      <c r="A14" s="432"/>
      <c r="B14" s="74"/>
      <c r="C14" s="139"/>
      <c r="D14" s="89"/>
      <c r="E14" s="185"/>
      <c r="F14" s="103"/>
      <c r="G14" s="103"/>
      <c r="H14" s="99"/>
      <c r="I14" s="186"/>
      <c r="J14" s="385"/>
      <c r="K14" s="85"/>
      <c r="L14" s="89"/>
      <c r="M14" s="89"/>
      <c r="N14" s="89"/>
      <c r="O14" s="88"/>
      <c r="P14" s="99"/>
      <c r="Q14" s="87"/>
      <c r="R14" s="454"/>
      <c r="S14" s="455"/>
      <c r="T14" s="455"/>
      <c r="U14" s="455"/>
      <c r="V14" s="455"/>
      <c r="W14" s="455"/>
      <c r="X14" s="455"/>
      <c r="Y14" s="456"/>
      <c r="Z14" s="385"/>
      <c r="AA14" s="85"/>
      <c r="AB14" s="89"/>
      <c r="AC14" s="89"/>
      <c r="AD14" s="89"/>
      <c r="AE14" s="88"/>
      <c r="AF14" s="99"/>
      <c r="AG14" s="87"/>
      <c r="AH14" s="177"/>
      <c r="AI14" s="85"/>
      <c r="AJ14" s="89"/>
      <c r="AK14" s="107"/>
      <c r="AL14" s="107"/>
      <c r="AM14" s="107"/>
      <c r="AN14" s="99"/>
      <c r="AO14" s="87"/>
    </row>
    <row r="15" spans="1:41" s="12" customFormat="1" ht="14.1" customHeight="1">
      <c r="A15" s="432" t="s">
        <v>3</v>
      </c>
      <c r="B15" s="71"/>
      <c r="C15" s="85"/>
      <c r="D15" s="88"/>
      <c r="E15" s="125"/>
      <c r="F15" s="136"/>
      <c r="G15" s="88"/>
      <c r="H15" s="106"/>
      <c r="I15" s="90"/>
      <c r="J15" s="55"/>
      <c r="K15" s="143"/>
      <c r="L15" s="89"/>
      <c r="M15" s="162"/>
      <c r="N15" s="89"/>
      <c r="O15" s="88"/>
      <c r="P15" s="99"/>
      <c r="Q15" s="87"/>
      <c r="R15" s="454"/>
      <c r="S15" s="455"/>
      <c r="T15" s="455"/>
      <c r="U15" s="455"/>
      <c r="V15" s="455"/>
      <c r="W15" s="455"/>
      <c r="X15" s="455"/>
      <c r="Y15" s="456"/>
      <c r="Z15" s="55" t="s">
        <v>222</v>
      </c>
      <c r="AA15" s="85" t="s">
        <v>159</v>
      </c>
      <c r="AB15" s="89">
        <v>5</v>
      </c>
      <c r="AC15" s="233"/>
      <c r="AD15" s="145"/>
      <c r="AE15" s="131">
        <f>AB15/100</f>
        <v>0.05</v>
      </c>
      <c r="AF15" s="126">
        <f>(AB15*$D$2)/1000</f>
        <v>2.31</v>
      </c>
      <c r="AG15" s="87"/>
      <c r="AH15" s="55" t="s">
        <v>295</v>
      </c>
      <c r="AI15" s="85" t="s">
        <v>299</v>
      </c>
      <c r="AJ15" s="89">
        <v>30</v>
      </c>
      <c r="AK15" s="125"/>
      <c r="AL15" s="125"/>
      <c r="AM15" s="88">
        <f>AJ15/100</f>
        <v>0.3</v>
      </c>
      <c r="AN15" s="126">
        <f>(AJ15*$D$2)/1000</f>
        <v>13.86</v>
      </c>
      <c r="AO15" s="90"/>
    </row>
    <row r="16" spans="1:41" s="12" customFormat="1" ht="14.1" customHeight="1">
      <c r="A16" s="432"/>
      <c r="B16" s="72"/>
      <c r="C16" s="85"/>
      <c r="D16" s="88"/>
      <c r="E16" s="125"/>
      <c r="F16" s="125"/>
      <c r="G16" s="136"/>
      <c r="H16" s="106"/>
      <c r="I16" s="90"/>
      <c r="J16" s="93"/>
      <c r="K16" s="350"/>
      <c r="L16" s="88"/>
      <c r="M16" s="162"/>
      <c r="N16" s="89"/>
      <c r="O16" s="88"/>
      <c r="P16" s="99"/>
      <c r="Q16" s="87"/>
      <c r="R16" s="454"/>
      <c r="S16" s="455"/>
      <c r="T16" s="455"/>
      <c r="U16" s="455"/>
      <c r="V16" s="455"/>
      <c r="W16" s="455"/>
      <c r="X16" s="455"/>
      <c r="Y16" s="456"/>
      <c r="Z16" s="93" t="s">
        <v>290</v>
      </c>
      <c r="AA16" s="85" t="s">
        <v>291</v>
      </c>
      <c r="AB16" s="89">
        <v>0.5</v>
      </c>
      <c r="AC16" s="144"/>
      <c r="AD16" s="125"/>
      <c r="AE16" s="131">
        <f>AB16/100</f>
        <v>5.0000000000000001E-3</v>
      </c>
      <c r="AF16" s="126">
        <f t="shared" ref="AF16:AF18" si="0">(AB16*$D$2)/1000</f>
        <v>0.23100000000000001</v>
      </c>
      <c r="AG16" s="90"/>
      <c r="AH16" s="93" t="s">
        <v>296</v>
      </c>
      <c r="AI16" s="85" t="s">
        <v>300</v>
      </c>
      <c r="AJ16" s="89">
        <v>40</v>
      </c>
      <c r="AK16" s="125"/>
      <c r="AL16" s="89">
        <f>AJ16/40</f>
        <v>1</v>
      </c>
      <c r="AM16" s="89"/>
      <c r="AN16" s="126">
        <f t="shared" ref="AN16:AN18" si="1">(AJ16*$D$2)/1000</f>
        <v>18.48</v>
      </c>
      <c r="AO16" s="87"/>
    </row>
    <row r="17" spans="1:41" s="12" customFormat="1" ht="14.1" customHeight="1">
      <c r="A17" s="432"/>
      <c r="B17" s="72"/>
      <c r="C17" s="85"/>
      <c r="D17" s="88"/>
      <c r="E17" s="125"/>
      <c r="F17" s="125"/>
      <c r="G17" s="136"/>
      <c r="H17" s="106"/>
      <c r="I17" s="87"/>
      <c r="J17" s="72"/>
      <c r="K17" s="17"/>
      <c r="L17" s="73"/>
      <c r="M17" s="92"/>
      <c r="N17" s="89"/>
      <c r="O17" s="88"/>
      <c r="P17" s="99"/>
      <c r="Q17" s="94"/>
      <c r="R17" s="454"/>
      <c r="S17" s="455"/>
      <c r="T17" s="455"/>
      <c r="U17" s="455"/>
      <c r="V17" s="455"/>
      <c r="W17" s="455"/>
      <c r="X17" s="455"/>
      <c r="Y17" s="456"/>
      <c r="Z17" s="93" t="s">
        <v>161</v>
      </c>
      <c r="AA17" s="85" t="s">
        <v>162</v>
      </c>
      <c r="AB17" s="89">
        <v>70</v>
      </c>
      <c r="AC17" s="144"/>
      <c r="AD17" s="125"/>
      <c r="AE17" s="131">
        <f>AB17/100</f>
        <v>0.7</v>
      </c>
      <c r="AF17" s="126">
        <f t="shared" si="0"/>
        <v>32.340000000000003</v>
      </c>
      <c r="AG17" s="87"/>
      <c r="AH17" s="93" t="s">
        <v>297</v>
      </c>
      <c r="AI17" s="85" t="s">
        <v>301</v>
      </c>
      <c r="AJ17" s="89">
        <v>1</v>
      </c>
      <c r="AK17" s="125"/>
      <c r="AL17" s="131"/>
      <c r="AM17" s="89"/>
      <c r="AN17" s="126">
        <f t="shared" si="1"/>
        <v>0.46200000000000002</v>
      </c>
      <c r="AO17" s="87"/>
    </row>
    <row r="18" spans="1:41" s="12" customFormat="1" ht="14.1" customHeight="1">
      <c r="A18" s="432"/>
      <c r="B18" s="72"/>
      <c r="C18" s="85"/>
      <c r="D18" s="88"/>
      <c r="E18" s="125"/>
      <c r="F18" s="131"/>
      <c r="G18" s="88"/>
      <c r="H18" s="126"/>
      <c r="I18" s="87"/>
      <c r="J18" s="72"/>
      <c r="K18" s="65"/>
      <c r="L18" s="73"/>
      <c r="M18" s="89"/>
      <c r="N18" s="89"/>
      <c r="O18" s="88"/>
      <c r="P18" s="99"/>
      <c r="Q18" s="87"/>
      <c r="R18" s="454"/>
      <c r="S18" s="455"/>
      <c r="T18" s="455"/>
      <c r="U18" s="455"/>
      <c r="V18" s="455"/>
      <c r="W18" s="455"/>
      <c r="X18" s="455"/>
      <c r="Y18" s="456"/>
      <c r="Z18" s="93" t="s">
        <v>164</v>
      </c>
      <c r="AA18" s="85" t="s">
        <v>163</v>
      </c>
      <c r="AB18" s="73">
        <v>10</v>
      </c>
      <c r="AC18" s="89"/>
      <c r="AD18" s="89">
        <f>AB18/35</f>
        <v>0.2857142857142857</v>
      </c>
      <c r="AE18" s="88"/>
      <c r="AF18" s="99">
        <f t="shared" si="0"/>
        <v>4.62</v>
      </c>
      <c r="AG18" s="87"/>
      <c r="AH18" s="93" t="s">
        <v>298</v>
      </c>
      <c r="AI18" s="85" t="s">
        <v>302</v>
      </c>
      <c r="AJ18" s="89">
        <v>1</v>
      </c>
      <c r="AK18" s="125"/>
      <c r="AL18" s="131"/>
      <c r="AM18" s="89"/>
      <c r="AN18" s="126">
        <f t="shared" si="1"/>
        <v>0.46200000000000002</v>
      </c>
      <c r="AO18" s="87"/>
    </row>
    <row r="19" spans="1:41" s="12" customFormat="1" ht="14.1" customHeight="1">
      <c r="A19" s="432"/>
      <c r="B19" s="105"/>
      <c r="C19" s="85"/>
      <c r="D19" s="89"/>
      <c r="E19" s="132"/>
      <c r="F19" s="132"/>
      <c r="G19" s="167"/>
      <c r="H19" s="106"/>
      <c r="I19" s="90"/>
      <c r="J19" s="351"/>
      <c r="K19" s="85"/>
      <c r="L19" s="89"/>
      <c r="M19" s="138"/>
      <c r="N19" s="136"/>
      <c r="O19" s="88"/>
      <c r="P19" s="126"/>
      <c r="Q19" s="87"/>
      <c r="R19" s="454"/>
      <c r="S19" s="455"/>
      <c r="T19" s="455"/>
      <c r="U19" s="455"/>
      <c r="V19" s="455"/>
      <c r="W19" s="455"/>
      <c r="X19" s="455"/>
      <c r="Y19" s="456"/>
      <c r="Z19" s="93" t="s">
        <v>160</v>
      </c>
      <c r="AA19" s="85"/>
      <c r="AB19" s="89"/>
      <c r="AC19" s="138"/>
      <c r="AD19" s="136"/>
      <c r="AE19" s="88"/>
      <c r="AF19" s="126"/>
      <c r="AG19" s="87"/>
      <c r="AH19" s="102" t="s">
        <v>154</v>
      </c>
      <c r="AI19" s="85"/>
      <c r="AJ19" s="89"/>
      <c r="AK19" s="88"/>
      <c r="AL19" s="89"/>
      <c r="AM19" s="125"/>
      <c r="AN19" s="126"/>
      <c r="AO19" s="183"/>
    </row>
    <row r="20" spans="1:41" s="12" customFormat="1" ht="14.1" customHeight="1">
      <c r="A20" s="432"/>
      <c r="B20" s="92"/>
      <c r="C20" s="85"/>
      <c r="D20" s="168"/>
      <c r="E20" s="89"/>
      <c r="F20" s="89"/>
      <c r="G20" s="88"/>
      <c r="H20" s="84"/>
      <c r="I20" s="90"/>
      <c r="J20" s="205"/>
      <c r="K20" s="352"/>
      <c r="L20" s="89"/>
      <c r="M20" s="58"/>
      <c r="N20" s="58"/>
      <c r="O20" s="58"/>
      <c r="P20" s="99"/>
      <c r="Q20" s="87"/>
      <c r="R20" s="454"/>
      <c r="S20" s="455"/>
      <c r="T20" s="455"/>
      <c r="U20" s="455"/>
      <c r="V20" s="455"/>
      <c r="W20" s="455"/>
      <c r="X20" s="455"/>
      <c r="Y20" s="456"/>
      <c r="Z20" s="205" t="s">
        <v>157</v>
      </c>
      <c r="AA20" s="139"/>
      <c r="AB20" s="89"/>
      <c r="AC20" s="140"/>
      <c r="AD20" s="125"/>
      <c r="AE20" s="88"/>
      <c r="AF20" s="126"/>
      <c r="AG20" s="87"/>
      <c r="AH20" s="92"/>
      <c r="AI20" s="85"/>
      <c r="AJ20" s="89"/>
      <c r="AK20" s="89"/>
      <c r="AL20" s="89"/>
      <c r="AM20" s="88"/>
      <c r="AN20" s="99"/>
      <c r="AO20" s="87"/>
    </row>
    <row r="21" spans="1:41" s="12" customFormat="1" ht="14.1" customHeight="1">
      <c r="A21" s="446" t="s">
        <v>4</v>
      </c>
      <c r="B21" s="169"/>
      <c r="C21" s="159"/>
      <c r="D21" s="160"/>
      <c r="E21" s="58"/>
      <c r="F21" s="58"/>
      <c r="G21" s="88"/>
      <c r="H21" s="106"/>
      <c r="I21" s="90"/>
      <c r="J21" s="180"/>
      <c r="K21" s="159"/>
      <c r="L21" s="201"/>
      <c r="M21" s="92"/>
      <c r="N21" s="202"/>
      <c r="O21" s="131"/>
      <c r="P21" s="203"/>
      <c r="Q21" s="204"/>
      <c r="R21" s="454"/>
      <c r="S21" s="455"/>
      <c r="T21" s="455"/>
      <c r="U21" s="455"/>
      <c r="V21" s="455"/>
      <c r="W21" s="455"/>
      <c r="X21" s="455"/>
      <c r="Y21" s="456"/>
      <c r="Z21" s="169" t="s">
        <v>167</v>
      </c>
      <c r="AA21" s="159" t="s">
        <v>168</v>
      </c>
      <c r="AB21" s="160">
        <v>75</v>
      </c>
      <c r="AC21" s="58"/>
      <c r="AD21" s="58"/>
      <c r="AE21" s="88">
        <f>AB21/100</f>
        <v>0.75</v>
      </c>
      <c r="AF21" s="106">
        <f>(AB21*$D$2)/1000</f>
        <v>34.65</v>
      </c>
      <c r="AG21" s="90"/>
      <c r="AH21" s="169" t="s">
        <v>167</v>
      </c>
      <c r="AI21" s="159" t="s">
        <v>168</v>
      </c>
      <c r="AJ21" s="160">
        <v>75</v>
      </c>
      <c r="AK21" s="58"/>
      <c r="AL21" s="58"/>
      <c r="AM21" s="88">
        <f>AJ21/100</f>
        <v>0.75</v>
      </c>
      <c r="AN21" s="106">
        <f>(AJ21*$D$2)/1000</f>
        <v>34.65</v>
      </c>
      <c r="AO21" s="90"/>
    </row>
    <row r="22" spans="1:41" s="12" customFormat="1" ht="14.1" customHeight="1">
      <c r="A22" s="447"/>
      <c r="B22" s="169"/>
      <c r="C22" s="444"/>
      <c r="D22" s="89"/>
      <c r="E22" s="89"/>
      <c r="F22" s="89"/>
      <c r="G22" s="88"/>
      <c r="H22" s="99"/>
      <c r="I22" s="87"/>
      <c r="J22" s="180"/>
      <c r="K22" s="444"/>
      <c r="L22" s="89"/>
      <c r="M22" s="89"/>
      <c r="N22" s="89"/>
      <c r="O22" s="88"/>
      <c r="P22" s="99"/>
      <c r="Q22" s="87"/>
      <c r="R22" s="454"/>
      <c r="S22" s="455"/>
      <c r="T22" s="455"/>
      <c r="U22" s="455"/>
      <c r="V22" s="455"/>
      <c r="W22" s="455"/>
      <c r="X22" s="455"/>
      <c r="Y22" s="456"/>
      <c r="Z22" s="169" t="s">
        <v>171</v>
      </c>
      <c r="AA22" s="434" t="s">
        <v>170</v>
      </c>
      <c r="AB22" s="89"/>
      <c r="AC22" s="89"/>
      <c r="AD22" s="89"/>
      <c r="AE22" s="88"/>
      <c r="AF22" s="99"/>
      <c r="AG22" s="87"/>
      <c r="AH22" s="169" t="s">
        <v>171</v>
      </c>
      <c r="AI22" s="434" t="s">
        <v>170</v>
      </c>
      <c r="AJ22" s="89"/>
      <c r="AK22" s="89"/>
      <c r="AL22" s="89"/>
      <c r="AM22" s="88"/>
      <c r="AN22" s="99"/>
      <c r="AO22" s="87"/>
    </row>
    <row r="23" spans="1:41" s="12" customFormat="1" ht="14.1" customHeight="1">
      <c r="A23" s="447"/>
      <c r="B23" s="169"/>
      <c r="C23" s="445"/>
      <c r="D23" s="89"/>
      <c r="E23" s="89"/>
      <c r="F23" s="58"/>
      <c r="G23" s="88"/>
      <c r="H23" s="99"/>
      <c r="I23" s="87"/>
      <c r="J23" s="180"/>
      <c r="K23" s="445"/>
      <c r="L23" s="160"/>
      <c r="M23" s="89"/>
      <c r="N23" s="58"/>
      <c r="O23" s="88"/>
      <c r="P23" s="99"/>
      <c r="Q23" s="87"/>
      <c r="R23" s="454"/>
      <c r="S23" s="455"/>
      <c r="T23" s="455"/>
      <c r="U23" s="455"/>
      <c r="V23" s="455"/>
      <c r="W23" s="455"/>
      <c r="X23" s="455"/>
      <c r="Y23" s="456"/>
      <c r="Z23" s="169" t="s">
        <v>172</v>
      </c>
      <c r="AA23" s="435"/>
      <c r="AB23" s="89"/>
      <c r="AC23" s="89"/>
      <c r="AD23" s="58"/>
      <c r="AE23" s="88"/>
      <c r="AF23" s="99"/>
      <c r="AG23" s="87"/>
      <c r="AH23" s="169" t="s">
        <v>172</v>
      </c>
      <c r="AI23" s="435"/>
      <c r="AJ23" s="89"/>
      <c r="AK23" s="89"/>
      <c r="AL23" s="58"/>
      <c r="AM23" s="88"/>
      <c r="AN23" s="99"/>
      <c r="AO23" s="87"/>
    </row>
    <row r="24" spans="1:41" s="12" customFormat="1" ht="14.1" customHeight="1">
      <c r="A24" s="448"/>
      <c r="B24" s="170"/>
      <c r="C24" s="445"/>
      <c r="D24" s="89"/>
      <c r="E24" s="89"/>
      <c r="F24" s="89"/>
      <c r="G24" s="88"/>
      <c r="H24" s="99"/>
      <c r="I24" s="87"/>
      <c r="J24" s="92"/>
      <c r="K24" s="445"/>
      <c r="L24" s="89"/>
      <c r="M24" s="89"/>
      <c r="N24" s="89"/>
      <c r="O24" s="88"/>
      <c r="P24" s="99"/>
      <c r="Q24" s="87"/>
      <c r="R24" s="454"/>
      <c r="S24" s="455"/>
      <c r="T24" s="455"/>
      <c r="U24" s="455"/>
      <c r="V24" s="455"/>
      <c r="W24" s="455"/>
      <c r="X24" s="455"/>
      <c r="Y24" s="456"/>
      <c r="Z24" s="170" t="s">
        <v>160</v>
      </c>
      <c r="AA24" s="436"/>
      <c r="AB24" s="89"/>
      <c r="AC24" s="89"/>
      <c r="AD24" s="89"/>
      <c r="AE24" s="88"/>
      <c r="AF24" s="99"/>
      <c r="AG24" s="87"/>
      <c r="AH24" s="170" t="s">
        <v>160</v>
      </c>
      <c r="AI24" s="436"/>
      <c r="AJ24" s="89"/>
      <c r="AK24" s="89"/>
      <c r="AL24" s="89"/>
      <c r="AM24" s="88"/>
      <c r="AN24" s="99"/>
      <c r="AO24" s="87"/>
    </row>
    <row r="25" spans="1:41" s="12" customFormat="1" ht="14.1" customHeight="1">
      <c r="A25" s="446" t="s">
        <v>0</v>
      </c>
      <c r="B25" s="196"/>
      <c r="C25" s="227"/>
      <c r="D25" s="73"/>
      <c r="E25" s="228"/>
      <c r="F25" s="88"/>
      <c r="G25" s="88"/>
      <c r="H25" s="126"/>
      <c r="I25" s="87"/>
      <c r="J25" s="55"/>
      <c r="K25" s="85"/>
      <c r="L25" s="88"/>
      <c r="M25" s="67"/>
      <c r="N25" s="70"/>
      <c r="O25" s="88"/>
      <c r="P25" s="106"/>
      <c r="Q25" s="68"/>
      <c r="R25" s="454"/>
      <c r="S25" s="455"/>
      <c r="T25" s="455"/>
      <c r="U25" s="455"/>
      <c r="V25" s="455"/>
      <c r="W25" s="455"/>
      <c r="X25" s="455"/>
      <c r="Y25" s="456"/>
      <c r="Z25" s="71" t="s">
        <v>340</v>
      </c>
      <c r="AA25" s="235" t="s">
        <v>414</v>
      </c>
      <c r="AB25" s="89">
        <v>20</v>
      </c>
      <c r="AC25" s="73">
        <f>AB25/90</f>
        <v>0.22222222222222221</v>
      </c>
      <c r="AD25" s="89"/>
      <c r="AE25" s="91"/>
      <c r="AF25" s="106">
        <f t="shared" ref="AF25:AF29" si="2">(AB25*$D$2)/1000</f>
        <v>9.24</v>
      </c>
      <c r="AG25" s="94"/>
      <c r="AH25" s="71" t="s">
        <v>158</v>
      </c>
      <c r="AI25" s="65" t="s">
        <v>209</v>
      </c>
      <c r="AJ25" s="70">
        <v>20</v>
      </c>
      <c r="AK25" s="73"/>
      <c r="AL25" s="73"/>
      <c r="AM25" s="131">
        <f>AJ25/100</f>
        <v>0.2</v>
      </c>
      <c r="AN25" s="203">
        <f>(AJ25*$D$2)/1000</f>
        <v>9.24</v>
      </c>
      <c r="AO25" s="87"/>
    </row>
    <row r="26" spans="1:41" s="12" customFormat="1" ht="14.1" customHeight="1">
      <c r="A26" s="447"/>
      <c r="B26" s="197"/>
      <c r="C26" s="17"/>
      <c r="D26" s="73"/>
      <c r="E26" s="136"/>
      <c r="F26" s="191"/>
      <c r="G26" s="88"/>
      <c r="H26" s="126"/>
      <c r="I26" s="94"/>
      <c r="J26" s="93"/>
      <c r="K26" s="247"/>
      <c r="L26" s="88"/>
      <c r="M26" s="73"/>
      <c r="N26" s="73"/>
      <c r="O26" s="88"/>
      <c r="P26" s="106"/>
      <c r="Q26" s="79"/>
      <c r="R26" s="454"/>
      <c r="S26" s="455"/>
      <c r="T26" s="455"/>
      <c r="U26" s="455"/>
      <c r="V26" s="455"/>
      <c r="W26" s="455"/>
      <c r="X26" s="455"/>
      <c r="Y26" s="456"/>
      <c r="Z26" s="72" t="s">
        <v>341</v>
      </c>
      <c r="AA26" s="17" t="s">
        <v>415</v>
      </c>
      <c r="AB26" s="89">
        <v>5</v>
      </c>
      <c r="AC26" s="73"/>
      <c r="AD26" s="73"/>
      <c r="AE26" s="88">
        <f>AB26/100</f>
        <v>0.05</v>
      </c>
      <c r="AF26" s="106">
        <f t="shared" si="2"/>
        <v>2.31</v>
      </c>
      <c r="AG26" s="87"/>
      <c r="AH26" s="72" t="s">
        <v>160</v>
      </c>
      <c r="AI26" s="85" t="s">
        <v>212</v>
      </c>
      <c r="AJ26" s="70">
        <v>10</v>
      </c>
      <c r="AK26" s="91"/>
      <c r="AL26" s="89">
        <f>AJ26*0.5/35</f>
        <v>0.14285714285714285</v>
      </c>
      <c r="AM26" s="91"/>
      <c r="AN26" s="203">
        <f>(AJ26*$D$2)/1000</f>
        <v>4.62</v>
      </c>
      <c r="AO26" s="87"/>
    </row>
    <row r="27" spans="1:41" s="12" customFormat="1" ht="14.1" customHeight="1">
      <c r="A27" s="447"/>
      <c r="B27" s="197"/>
      <c r="C27" s="227"/>
      <c r="D27" s="73"/>
      <c r="E27" s="228"/>
      <c r="F27" s="88"/>
      <c r="G27" s="88"/>
      <c r="H27" s="126"/>
      <c r="I27" s="87"/>
      <c r="J27" s="93"/>
      <c r="K27" s="190"/>
      <c r="L27" s="88"/>
      <c r="M27" s="73"/>
      <c r="N27" s="73"/>
      <c r="O27" s="88"/>
      <c r="P27" s="106"/>
      <c r="Q27" s="79"/>
      <c r="R27" s="454"/>
      <c r="S27" s="455"/>
      <c r="T27" s="455"/>
      <c r="U27" s="455"/>
      <c r="V27" s="455"/>
      <c r="W27" s="455"/>
      <c r="X27" s="455"/>
      <c r="Y27" s="456"/>
      <c r="Z27" s="72" t="s">
        <v>81</v>
      </c>
      <c r="AA27" s="17" t="s">
        <v>416</v>
      </c>
      <c r="AB27" s="89">
        <v>1</v>
      </c>
      <c r="AC27" s="73"/>
      <c r="AD27" s="73"/>
      <c r="AE27" s="73"/>
      <c r="AF27" s="106">
        <f t="shared" si="2"/>
        <v>0.46200000000000002</v>
      </c>
      <c r="AG27" s="87"/>
      <c r="AH27" s="72" t="s">
        <v>222</v>
      </c>
      <c r="AI27" s="85" t="s">
        <v>342</v>
      </c>
      <c r="AJ27" s="70">
        <v>5</v>
      </c>
      <c r="AK27" s="73"/>
      <c r="AL27" s="73"/>
      <c r="AM27" s="131">
        <f>AJ27/100</f>
        <v>0.05</v>
      </c>
      <c r="AN27" s="203">
        <f>(AJ27*$D$2)/1000</f>
        <v>2.31</v>
      </c>
      <c r="AO27" s="87"/>
    </row>
    <row r="28" spans="1:41" s="12" customFormat="1" ht="14.1" customHeight="1">
      <c r="A28" s="447"/>
      <c r="B28" s="229"/>
      <c r="C28" s="17"/>
      <c r="D28" s="88"/>
      <c r="E28" s="58"/>
      <c r="F28" s="136"/>
      <c r="G28" s="136"/>
      <c r="H28" s="126"/>
      <c r="I28" s="87"/>
      <c r="J28" s="72"/>
      <c r="K28" s="190"/>
      <c r="L28" s="195"/>
      <c r="M28" s="73"/>
      <c r="N28" s="73"/>
      <c r="O28" s="73"/>
      <c r="P28" s="106"/>
      <c r="Q28" s="79"/>
      <c r="R28" s="454"/>
      <c r="S28" s="455"/>
      <c r="T28" s="455"/>
      <c r="U28" s="455"/>
      <c r="V28" s="455"/>
      <c r="W28" s="455"/>
      <c r="X28" s="455"/>
      <c r="Y28" s="456"/>
      <c r="Z28" s="72" t="s">
        <v>80</v>
      </c>
      <c r="AA28" s="17" t="s">
        <v>417</v>
      </c>
      <c r="AB28" s="89">
        <v>10</v>
      </c>
      <c r="AC28" s="70"/>
      <c r="AD28" s="70">
        <f>AB28*0.9/55</f>
        <v>0.16363636363636364</v>
      </c>
      <c r="AE28" s="73"/>
      <c r="AF28" s="106">
        <f t="shared" si="2"/>
        <v>4.62</v>
      </c>
      <c r="AG28" s="129"/>
      <c r="AH28" s="72" t="s">
        <v>216</v>
      </c>
      <c r="AI28" s="17"/>
      <c r="AJ28" s="70"/>
      <c r="AK28" s="70"/>
      <c r="AL28" s="70"/>
      <c r="AM28" s="73"/>
      <c r="AN28" s="203"/>
      <c r="AO28" s="87"/>
    </row>
    <row r="29" spans="1:41" s="12" customFormat="1" ht="14.1" customHeight="1">
      <c r="A29" s="447"/>
      <c r="B29" s="229"/>
      <c r="C29" s="17"/>
      <c r="D29" s="88"/>
      <c r="E29" s="243"/>
      <c r="F29" s="243"/>
      <c r="G29" s="73"/>
      <c r="H29" s="80"/>
      <c r="I29" s="129"/>
      <c r="J29" s="72"/>
      <c r="K29" s="190"/>
      <c r="L29" s="88"/>
      <c r="M29" s="70"/>
      <c r="N29" s="70"/>
      <c r="O29" s="73"/>
      <c r="P29" s="106"/>
      <c r="Q29" s="79"/>
      <c r="R29" s="454"/>
      <c r="S29" s="455"/>
      <c r="T29" s="455"/>
      <c r="U29" s="455"/>
      <c r="V29" s="455"/>
      <c r="W29" s="455"/>
      <c r="X29" s="455"/>
      <c r="Y29" s="456"/>
      <c r="Z29" s="236"/>
      <c r="AA29" s="17" t="s">
        <v>418</v>
      </c>
      <c r="AB29" s="89">
        <v>10</v>
      </c>
      <c r="AC29" s="70"/>
      <c r="AD29" s="70"/>
      <c r="AE29" s="88">
        <f>AB29/100</f>
        <v>0.1</v>
      </c>
      <c r="AF29" s="106">
        <f t="shared" si="2"/>
        <v>4.62</v>
      </c>
      <c r="AG29" s="68"/>
      <c r="AH29" s="72" t="s">
        <v>80</v>
      </c>
      <c r="AI29" s="65"/>
      <c r="AJ29" s="70"/>
      <c r="AK29" s="70"/>
      <c r="AL29" s="70"/>
      <c r="AM29" s="70"/>
      <c r="AN29" s="121"/>
      <c r="AO29" s="94"/>
    </row>
    <row r="30" spans="1:41" s="12" customFormat="1" ht="14.1" customHeight="1">
      <c r="A30" s="447"/>
      <c r="B30" s="181"/>
      <c r="C30" s="59"/>
      <c r="D30" s="127"/>
      <c r="E30" s="137"/>
      <c r="F30" s="137"/>
      <c r="G30" s="130"/>
      <c r="H30" s="80"/>
      <c r="I30" s="79"/>
      <c r="J30" s="72"/>
      <c r="K30" s="275"/>
      <c r="L30" s="88"/>
      <c r="M30" s="70"/>
      <c r="N30" s="70"/>
      <c r="O30" s="70"/>
      <c r="P30" s="106"/>
      <c r="Q30" s="79"/>
      <c r="R30" s="454"/>
      <c r="S30" s="455"/>
      <c r="T30" s="455"/>
      <c r="U30" s="455"/>
      <c r="V30" s="455"/>
      <c r="W30" s="455"/>
      <c r="X30" s="455"/>
      <c r="Y30" s="456"/>
      <c r="Z30" s="236"/>
      <c r="AA30" s="17"/>
      <c r="AB30" s="89"/>
      <c r="AC30" s="70"/>
      <c r="AD30" s="70"/>
      <c r="AE30" s="88"/>
      <c r="AF30" s="106"/>
      <c r="AG30" s="68"/>
      <c r="AH30" s="229"/>
      <c r="AI30" s="17"/>
      <c r="AJ30" s="88"/>
      <c r="AK30" s="243"/>
      <c r="AL30" s="243"/>
      <c r="AM30" s="73"/>
      <c r="AN30" s="80"/>
      <c r="AO30" s="68"/>
    </row>
    <row r="31" spans="1:41" s="12" customFormat="1" ht="14.1" customHeight="1">
      <c r="A31" s="448"/>
      <c r="B31" s="102"/>
      <c r="C31" s="60"/>
      <c r="D31" s="61"/>
      <c r="E31" s="24"/>
      <c r="F31" s="24"/>
      <c r="G31" s="73"/>
      <c r="H31" s="109"/>
      <c r="I31" s="110"/>
      <c r="J31" s="102"/>
      <c r="K31" s="60"/>
      <c r="L31" s="61"/>
      <c r="M31" s="24"/>
      <c r="N31" s="24"/>
      <c r="O31" s="73"/>
      <c r="P31" s="109"/>
      <c r="Q31" s="110"/>
      <c r="R31" s="457"/>
      <c r="S31" s="458"/>
      <c r="T31" s="458"/>
      <c r="U31" s="458"/>
      <c r="V31" s="458"/>
      <c r="W31" s="458"/>
      <c r="X31" s="458"/>
      <c r="Y31" s="459"/>
      <c r="Z31" s="102" t="s">
        <v>50</v>
      </c>
      <c r="AA31" s="386" t="s">
        <v>275</v>
      </c>
      <c r="AB31" s="382">
        <v>1</v>
      </c>
      <c r="AC31" s="383"/>
      <c r="AD31" s="383"/>
      <c r="AE31" s="73"/>
      <c r="AF31" s="109"/>
      <c r="AG31" s="110"/>
      <c r="AH31" s="102" t="s">
        <v>50</v>
      </c>
      <c r="AI31" s="380"/>
      <c r="AJ31" s="384"/>
      <c r="AK31" s="383"/>
      <c r="AL31" s="383"/>
      <c r="AM31" s="73"/>
      <c r="AN31" s="109"/>
      <c r="AO31" s="110"/>
    </row>
    <row r="32" spans="1:41" s="12" customFormat="1" ht="14.1" customHeight="1">
      <c r="A32" s="211"/>
      <c r="B32" s="75"/>
      <c r="C32" s="111" t="s">
        <v>39</v>
      </c>
      <c r="D32" s="112"/>
      <c r="E32" s="113"/>
      <c r="F32" s="113"/>
      <c r="G32" s="113"/>
      <c r="H32" s="147"/>
      <c r="I32" s="148" t="s">
        <v>69</v>
      </c>
      <c r="J32" s="75"/>
      <c r="K32" s="111" t="s">
        <v>34</v>
      </c>
      <c r="L32" s="119"/>
      <c r="M32" s="113"/>
      <c r="N32" s="113"/>
      <c r="O32" s="113"/>
      <c r="P32" s="147"/>
      <c r="Q32" s="148" t="s">
        <v>69</v>
      </c>
      <c r="R32" s="118"/>
      <c r="S32" s="199" t="s">
        <v>34</v>
      </c>
      <c r="T32" s="147"/>
      <c r="U32" s="200"/>
      <c r="V32" s="200"/>
      <c r="W32" s="200"/>
      <c r="X32" s="147"/>
      <c r="Y32" s="148" t="s">
        <v>69</v>
      </c>
      <c r="Z32" s="19"/>
      <c r="AA32" s="111" t="s">
        <v>34</v>
      </c>
      <c r="AB32" s="112"/>
      <c r="AC32" s="113"/>
      <c r="AD32" s="113"/>
      <c r="AE32" s="113"/>
      <c r="AF32" s="147"/>
      <c r="AG32" s="148" t="s">
        <v>69</v>
      </c>
      <c r="AH32" s="19"/>
      <c r="AI32" s="199" t="s">
        <v>34</v>
      </c>
      <c r="AJ32" s="147"/>
      <c r="AK32" s="200"/>
      <c r="AL32" s="200"/>
      <c r="AM32" s="200"/>
      <c r="AN32" s="147"/>
      <c r="AO32" s="148" t="s">
        <v>69</v>
      </c>
    </row>
    <row r="33" spans="1:41" s="12" customFormat="1" ht="14.1" customHeight="1">
      <c r="A33" s="439"/>
      <c r="B33" s="442" t="s">
        <v>40</v>
      </c>
      <c r="C33" s="40" t="s">
        <v>45</v>
      </c>
      <c r="D33" s="95"/>
      <c r="E33" s="114"/>
      <c r="F33" s="114"/>
      <c r="G33" s="114"/>
      <c r="H33" s="149"/>
      <c r="I33" s="49">
        <f>SUM(E5:E31)</f>
        <v>0</v>
      </c>
      <c r="J33" s="449" t="s">
        <v>35</v>
      </c>
      <c r="K33" s="40" t="s">
        <v>47</v>
      </c>
      <c r="L33" s="48"/>
      <c r="M33" s="120"/>
      <c r="N33" s="120"/>
      <c r="O33" s="120"/>
      <c r="P33" s="149"/>
      <c r="Q33" s="49">
        <f>SUM(M5:M31)</f>
        <v>0</v>
      </c>
      <c r="R33" s="437" t="s">
        <v>35</v>
      </c>
      <c r="S33" s="40" t="s">
        <v>47</v>
      </c>
      <c r="T33" s="48"/>
      <c r="U33" s="120"/>
      <c r="V33" s="120"/>
      <c r="W33" s="120"/>
      <c r="X33" s="149"/>
      <c r="Y33" s="49">
        <f>SUM(U5:U31)</f>
        <v>0</v>
      </c>
      <c r="Z33" s="437" t="s">
        <v>35</v>
      </c>
      <c r="AA33" s="40" t="s">
        <v>47</v>
      </c>
      <c r="AB33" s="48"/>
      <c r="AC33" s="120"/>
      <c r="AD33" s="120"/>
      <c r="AE33" s="120"/>
      <c r="AF33" s="149"/>
      <c r="AG33" s="49">
        <f>SUM(AC5:AC31)</f>
        <v>5.2222222222222223</v>
      </c>
      <c r="AH33" s="437" t="s">
        <v>35</v>
      </c>
      <c r="AI33" s="40" t="s">
        <v>47</v>
      </c>
      <c r="AJ33" s="48"/>
      <c r="AK33" s="120"/>
      <c r="AL33" s="120"/>
      <c r="AM33" s="120"/>
      <c r="AN33" s="149"/>
      <c r="AO33" s="49">
        <f>SUM(AK5:AK31)</f>
        <v>5</v>
      </c>
    </row>
    <row r="34" spans="1:41" s="15" customFormat="1" ht="14.1" customHeight="1">
      <c r="A34" s="440"/>
      <c r="B34" s="442"/>
      <c r="C34" s="41" t="s">
        <v>46</v>
      </c>
      <c r="D34" s="96"/>
      <c r="E34" s="114"/>
      <c r="F34" s="114"/>
      <c r="G34" s="114"/>
      <c r="H34" s="149"/>
      <c r="I34" s="49">
        <f>SUM(F5:F31)</f>
        <v>0</v>
      </c>
      <c r="J34" s="449"/>
      <c r="K34" s="41" t="s">
        <v>48</v>
      </c>
      <c r="L34" s="49"/>
      <c r="M34" s="120"/>
      <c r="N34" s="120"/>
      <c r="O34" s="120"/>
      <c r="P34" s="149"/>
      <c r="Q34" s="49">
        <f>SUM(N5:N31)</f>
        <v>0</v>
      </c>
      <c r="R34" s="437"/>
      <c r="S34" s="41" t="s">
        <v>48</v>
      </c>
      <c r="T34" s="49"/>
      <c r="U34" s="120"/>
      <c r="V34" s="120"/>
      <c r="W34" s="120"/>
      <c r="X34" s="149"/>
      <c r="Y34" s="49">
        <f>SUM(V5:V31)</f>
        <v>0</v>
      </c>
      <c r="Z34" s="437"/>
      <c r="AA34" s="41" t="s">
        <v>48</v>
      </c>
      <c r="AB34" s="49"/>
      <c r="AC34" s="120"/>
      <c r="AD34" s="120"/>
      <c r="AE34" s="120"/>
      <c r="AF34" s="149"/>
      <c r="AG34" s="49">
        <f>SUM(AD5:AD31)</f>
        <v>2.4493506493506492</v>
      </c>
      <c r="AH34" s="437"/>
      <c r="AI34" s="41" t="s">
        <v>48</v>
      </c>
      <c r="AJ34" s="49"/>
      <c r="AK34" s="120"/>
      <c r="AL34" s="120"/>
      <c r="AM34" s="120"/>
      <c r="AN34" s="149"/>
      <c r="AO34" s="49">
        <f>SUM(AL5:AL31)</f>
        <v>2.7428571428571429</v>
      </c>
    </row>
    <row r="35" spans="1:41" s="15" customFormat="1" ht="14.1" customHeight="1">
      <c r="A35" s="440"/>
      <c r="B35" s="442"/>
      <c r="C35" s="42" t="s">
        <v>41</v>
      </c>
      <c r="D35" s="97"/>
      <c r="E35" s="95"/>
      <c r="F35" s="95"/>
      <c r="G35" s="95"/>
      <c r="H35" s="150"/>
      <c r="I35" s="49">
        <f>SUM(G7:G31)</f>
        <v>0</v>
      </c>
      <c r="J35" s="449"/>
      <c r="K35" s="42" t="s">
        <v>36</v>
      </c>
      <c r="L35" s="50"/>
      <c r="M35" s="48"/>
      <c r="N35" s="48"/>
      <c r="O35" s="48"/>
      <c r="P35" s="150"/>
      <c r="Q35" s="49">
        <f>SUM(O7:O31)</f>
        <v>0</v>
      </c>
      <c r="R35" s="437"/>
      <c r="S35" s="42" t="s">
        <v>36</v>
      </c>
      <c r="T35" s="50"/>
      <c r="U35" s="48"/>
      <c r="V35" s="48"/>
      <c r="W35" s="48"/>
      <c r="X35" s="150"/>
      <c r="Y35" s="49">
        <f>SUM(W7:W31)</f>
        <v>0</v>
      </c>
      <c r="Z35" s="437"/>
      <c r="AA35" s="42" t="s">
        <v>36</v>
      </c>
      <c r="AB35" s="50"/>
      <c r="AC35" s="48"/>
      <c r="AD35" s="48"/>
      <c r="AE35" s="48"/>
      <c r="AF35" s="150"/>
      <c r="AG35" s="49">
        <f>SUM(AE7:AE31)</f>
        <v>1.655</v>
      </c>
      <c r="AH35" s="437"/>
      <c r="AI35" s="42" t="s">
        <v>36</v>
      </c>
      <c r="AJ35" s="50"/>
      <c r="AK35" s="48"/>
      <c r="AL35" s="48"/>
      <c r="AM35" s="48"/>
      <c r="AN35" s="150"/>
      <c r="AO35" s="49">
        <f>SUM(AM7:AM31)</f>
        <v>1.45</v>
      </c>
    </row>
    <row r="36" spans="1:41" s="12" customFormat="1" ht="14.1" customHeight="1">
      <c r="A36" s="440"/>
      <c r="B36" s="442"/>
      <c r="C36" s="42" t="s">
        <v>42</v>
      </c>
      <c r="D36" s="97"/>
      <c r="E36" s="96"/>
      <c r="F36" s="96"/>
      <c r="G36" s="96"/>
      <c r="H36" s="51"/>
      <c r="I36" s="49">
        <f>D31</f>
        <v>0</v>
      </c>
      <c r="J36" s="449"/>
      <c r="K36" s="42" t="s">
        <v>83</v>
      </c>
      <c r="L36" s="50"/>
      <c r="M36" s="49"/>
      <c r="N36" s="49"/>
      <c r="O36" s="49"/>
      <c r="P36" s="51"/>
      <c r="Q36" s="49">
        <f>L31</f>
        <v>0</v>
      </c>
      <c r="R36" s="437"/>
      <c r="S36" s="42" t="s">
        <v>37</v>
      </c>
      <c r="T36" s="50"/>
      <c r="U36" s="49"/>
      <c r="V36" s="49"/>
      <c r="W36" s="49"/>
      <c r="X36" s="51"/>
      <c r="Y36" s="49">
        <v>0</v>
      </c>
      <c r="Z36" s="437"/>
      <c r="AA36" s="42" t="s">
        <v>37</v>
      </c>
      <c r="AB36" s="50"/>
      <c r="AC36" s="49"/>
      <c r="AD36" s="49"/>
      <c r="AE36" s="49"/>
      <c r="AF36" s="51"/>
      <c r="AG36" s="49">
        <f>AB31</f>
        <v>1</v>
      </c>
      <c r="AH36" s="437"/>
      <c r="AI36" s="42" t="s">
        <v>37</v>
      </c>
      <c r="AJ36" s="50"/>
      <c r="AK36" s="49"/>
      <c r="AL36" s="49"/>
      <c r="AM36" s="49"/>
      <c r="AN36" s="51"/>
      <c r="AO36" s="49">
        <v>0</v>
      </c>
    </row>
    <row r="37" spans="1:41" s="12" customFormat="1" ht="14.1" customHeight="1">
      <c r="A37" s="440"/>
      <c r="B37" s="442"/>
      <c r="C37" s="40" t="s">
        <v>44</v>
      </c>
      <c r="D37" s="97"/>
      <c r="E37" s="97"/>
      <c r="F37" s="97"/>
      <c r="G37" s="97"/>
      <c r="H37" s="50"/>
      <c r="I37" s="49">
        <v>0</v>
      </c>
      <c r="J37" s="449"/>
      <c r="K37" s="40" t="s">
        <v>44</v>
      </c>
      <c r="L37" s="50"/>
      <c r="M37" s="50"/>
      <c r="N37" s="50"/>
      <c r="O37" s="50"/>
      <c r="P37" s="50"/>
      <c r="Q37" s="49">
        <v>0</v>
      </c>
      <c r="R37" s="437"/>
      <c r="S37" s="40" t="s">
        <v>44</v>
      </c>
      <c r="T37" s="50"/>
      <c r="U37" s="50"/>
      <c r="V37" s="50"/>
      <c r="W37" s="50"/>
      <c r="X37" s="50"/>
      <c r="Y37" s="49">
        <v>0</v>
      </c>
      <c r="Z37" s="437"/>
      <c r="AA37" s="40" t="s">
        <v>44</v>
      </c>
      <c r="AB37" s="50"/>
      <c r="AC37" s="50"/>
      <c r="AD37" s="50"/>
      <c r="AE37" s="50"/>
      <c r="AF37" s="50"/>
      <c r="AG37" s="49">
        <v>0</v>
      </c>
      <c r="AH37" s="437"/>
      <c r="AI37" s="40" t="s">
        <v>44</v>
      </c>
      <c r="AJ37" s="50"/>
      <c r="AK37" s="50"/>
      <c r="AL37" s="50"/>
      <c r="AM37" s="50"/>
      <c r="AN37" s="50"/>
      <c r="AO37" s="49">
        <v>0</v>
      </c>
    </row>
    <row r="38" spans="1:41" s="12" customFormat="1" ht="14.1" customHeight="1">
      <c r="A38" s="440"/>
      <c r="B38" s="442"/>
      <c r="C38" s="40" t="s">
        <v>78</v>
      </c>
      <c r="D38" s="97"/>
      <c r="E38" s="97"/>
      <c r="F38" s="97"/>
      <c r="G38" s="97"/>
      <c r="H38" s="50"/>
      <c r="I38" s="49">
        <v>0</v>
      </c>
      <c r="J38" s="449"/>
      <c r="K38" s="40" t="s">
        <v>78</v>
      </c>
      <c r="L38" s="50"/>
      <c r="M38" s="50"/>
      <c r="N38" s="50"/>
      <c r="O38" s="50"/>
      <c r="P38" s="50"/>
      <c r="Q38" s="49">
        <v>0</v>
      </c>
      <c r="R38" s="437"/>
      <c r="S38" s="40" t="s">
        <v>78</v>
      </c>
      <c r="T38" s="50"/>
      <c r="U38" s="50"/>
      <c r="V38" s="50"/>
      <c r="W38" s="50"/>
      <c r="X38" s="50"/>
      <c r="Y38" s="49">
        <v>0</v>
      </c>
      <c r="Z38" s="437"/>
      <c r="AA38" s="40" t="s">
        <v>78</v>
      </c>
      <c r="AB38" s="50"/>
      <c r="AC38" s="50"/>
      <c r="AD38" s="50"/>
      <c r="AE38" s="50"/>
      <c r="AF38" s="50"/>
      <c r="AG38" s="49">
        <v>2.5</v>
      </c>
      <c r="AH38" s="437"/>
      <c r="AI38" s="40" t="s">
        <v>78</v>
      </c>
      <c r="AJ38" s="50"/>
      <c r="AK38" s="50"/>
      <c r="AL38" s="50"/>
      <c r="AM38" s="50"/>
      <c r="AN38" s="50"/>
      <c r="AO38" s="49">
        <v>2.5</v>
      </c>
    </row>
    <row r="39" spans="1:41" s="12" customFormat="1" ht="14.1" customHeight="1">
      <c r="A39" s="441"/>
      <c r="B39" s="443"/>
      <c r="C39" s="42" t="s">
        <v>43</v>
      </c>
      <c r="D39" s="97"/>
      <c r="E39" s="97"/>
      <c r="F39" s="97"/>
      <c r="G39" s="97"/>
      <c r="H39" s="98"/>
      <c r="I39" s="51">
        <f>(I33*70)+(I34*75)+(I35*25)+(I36*60)+(I37*150)+(I38*45)</f>
        <v>0</v>
      </c>
      <c r="J39" s="450"/>
      <c r="K39" s="42" t="s">
        <v>23</v>
      </c>
      <c r="L39" s="50"/>
      <c r="M39" s="50"/>
      <c r="N39" s="50"/>
      <c r="O39" s="50"/>
      <c r="P39" s="51"/>
      <c r="Q39" s="51">
        <f>(Q33*70)+(Q34*75)+(Q35*25)+(Q36*60)+(Q37*150)+(Q38*45)</f>
        <v>0</v>
      </c>
      <c r="R39" s="438"/>
      <c r="S39" s="42" t="s">
        <v>23</v>
      </c>
      <c r="T39" s="50"/>
      <c r="U39" s="50"/>
      <c r="V39" s="50"/>
      <c r="W39" s="50"/>
      <c r="X39" s="51"/>
      <c r="Y39" s="51">
        <f>(Y33*70)+(Y34*75)+(Y35*25)+(Y36*60)+(Y37*150)+(Y38*45)</f>
        <v>0</v>
      </c>
      <c r="Z39" s="438"/>
      <c r="AA39" s="42" t="s">
        <v>23</v>
      </c>
      <c r="AB39" s="50"/>
      <c r="AC39" s="50"/>
      <c r="AD39" s="50"/>
      <c r="AE39" s="50"/>
      <c r="AF39" s="51"/>
      <c r="AG39" s="51">
        <f>(AG33*70)+(AG34*75)+(AG35*25)+(AG36*60)+(AG37*150)+(AG38*45)</f>
        <v>763.13185425685424</v>
      </c>
      <c r="AH39" s="438"/>
      <c r="AI39" s="42" t="s">
        <v>23</v>
      </c>
      <c r="AJ39" s="50"/>
      <c r="AK39" s="50"/>
      <c r="AL39" s="50"/>
      <c r="AM39" s="50"/>
      <c r="AN39" s="51"/>
      <c r="AO39" s="51">
        <f>(AO33*70)+(AO34*75)+(AO35*25)+(AO36*60)+(AO37*150)+(AO38*45)</f>
        <v>704.46428571428578</v>
      </c>
    </row>
    <row r="40" spans="1:41" ht="6.75" customHeight="1">
      <c r="B40" s="12"/>
      <c r="C40" s="46"/>
      <c r="J40" s="12"/>
      <c r="K40" s="46"/>
      <c r="L40" s="12"/>
      <c r="R40" s="12"/>
      <c r="S40" s="12"/>
      <c r="Z40" s="12"/>
      <c r="AA40" s="46"/>
      <c r="AH40" s="12"/>
      <c r="AI40" s="46"/>
    </row>
    <row r="41" spans="1:41" ht="19.5" customHeight="1">
      <c r="B41" s="12"/>
      <c r="C41" s="46" t="s">
        <v>31</v>
      </c>
      <c r="J41" s="12"/>
      <c r="K41" s="46" t="s">
        <v>38</v>
      </c>
      <c r="L41" s="12"/>
      <c r="R41" s="12"/>
      <c r="S41" s="12" t="s">
        <v>32</v>
      </c>
      <c r="Z41" s="12"/>
      <c r="AA41" s="46"/>
      <c r="AH41" s="12"/>
      <c r="AI41" s="46"/>
    </row>
    <row r="42" spans="1:41" ht="18.75" customHeight="1">
      <c r="B42" s="12"/>
      <c r="C42" s="426" t="s">
        <v>76</v>
      </c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R42" s="12"/>
      <c r="S42" s="12"/>
      <c r="Z42" s="12"/>
      <c r="AA42" s="46"/>
    </row>
    <row r="43" spans="1:41" ht="14.1" customHeight="1">
      <c r="K43"/>
      <c r="S43" s="3"/>
      <c r="AI43"/>
      <c r="AN43"/>
    </row>
    <row r="44" spans="1:41" ht="14.1" customHeight="1">
      <c r="K44"/>
      <c r="S44" s="3"/>
      <c r="AI44"/>
      <c r="AN44"/>
    </row>
    <row r="45" spans="1:41" ht="14.1" customHeight="1">
      <c r="K45"/>
      <c r="S45" s="3"/>
      <c r="AI45"/>
      <c r="AN45"/>
    </row>
    <row r="46" spans="1:41" ht="14.1" customHeight="1">
      <c r="K46"/>
      <c r="S46" s="3"/>
      <c r="AI46"/>
      <c r="AN46"/>
    </row>
    <row r="47" spans="1:41" ht="14.1" customHeight="1">
      <c r="K47"/>
      <c r="S47" s="3"/>
      <c r="AA47"/>
      <c r="AF47"/>
      <c r="AI47"/>
      <c r="AN47"/>
    </row>
    <row r="48" spans="1:41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3">
    <mergeCell ref="K22:K24"/>
    <mergeCell ref="A25:A31"/>
    <mergeCell ref="J33:J39"/>
    <mergeCell ref="R33:R39"/>
    <mergeCell ref="A21:A24"/>
    <mergeCell ref="C22:C24"/>
    <mergeCell ref="R5:Y31"/>
    <mergeCell ref="C42:O42"/>
    <mergeCell ref="D1:J1"/>
    <mergeCell ref="K2:AO2"/>
    <mergeCell ref="A3:A4"/>
    <mergeCell ref="AA3:AB3"/>
    <mergeCell ref="AI3:AJ3"/>
    <mergeCell ref="A5:A7"/>
    <mergeCell ref="A8:A14"/>
    <mergeCell ref="A15:A20"/>
    <mergeCell ref="D2:E2"/>
    <mergeCell ref="AI22:AI24"/>
    <mergeCell ref="Z33:Z39"/>
    <mergeCell ref="AH33:AH39"/>
    <mergeCell ref="A33:A39"/>
    <mergeCell ref="B33:B39"/>
    <mergeCell ref="AA22:AA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6551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10.875" hidden="1" customWidth="1"/>
    <col min="6" max="6" width="10.875" style="6" hidden="1" customWidth="1"/>
    <col min="7" max="7" width="4.625" style="6" hidden="1" customWidth="1"/>
    <col min="8" max="8" width="3.625" style="34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2.375" hidden="1" customWidth="1"/>
    <col min="14" max="14" width="9.5" hidden="1" customWidth="1"/>
    <col min="15" max="15" width="4.625" hidden="1" customWidth="1"/>
    <col min="16" max="16" width="3.625" style="34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10.875" hidden="1" customWidth="1"/>
    <col min="22" max="22" width="11.25" hidden="1" customWidth="1"/>
    <col min="23" max="23" width="4.25" hidden="1" customWidth="1"/>
    <col min="24" max="24" width="3.625" style="34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0" width="10.875" hidden="1" customWidth="1"/>
    <col min="31" max="31" width="5.125" hidden="1" customWidth="1"/>
    <col min="32" max="32" width="3.625" style="34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8" width="10.875" hidden="1" customWidth="1"/>
    <col min="39" max="39" width="4.625" hidden="1" customWidth="1"/>
    <col min="40" max="40" width="3.625" style="34" customWidth="1"/>
    <col min="41" max="41" width="4.625" customWidth="1"/>
  </cols>
  <sheetData>
    <row r="1" spans="1:41" ht="19.5" customHeight="1">
      <c r="A1" s="8"/>
      <c r="B1" s="8"/>
      <c r="C1" s="8"/>
      <c r="D1" s="427" t="s">
        <v>16</v>
      </c>
      <c r="E1" s="427"/>
      <c r="F1" s="427"/>
      <c r="G1" s="427"/>
      <c r="H1" s="427"/>
      <c r="I1" s="427"/>
      <c r="J1" s="427"/>
      <c r="K1" s="6" t="s">
        <v>436</v>
      </c>
      <c r="L1" t="s">
        <v>244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17</v>
      </c>
      <c r="C2" s="4" t="s">
        <v>1</v>
      </c>
      <c r="D2" s="433">
        <v>462</v>
      </c>
      <c r="E2" s="433"/>
      <c r="F2" s="32"/>
      <c r="G2" s="32"/>
      <c r="H2" s="32"/>
      <c r="I2" s="32"/>
      <c r="J2" s="33"/>
      <c r="K2" s="428" t="s">
        <v>277</v>
      </c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  <c r="AD2" s="429"/>
      <c r="AE2" s="429"/>
      <c r="AF2" s="429"/>
      <c r="AG2" s="429"/>
      <c r="AH2" s="429"/>
      <c r="AI2" s="429"/>
      <c r="AJ2" s="429"/>
      <c r="AK2" s="429"/>
      <c r="AL2" s="429"/>
      <c r="AM2" s="429"/>
      <c r="AN2" s="429"/>
      <c r="AO2" s="429"/>
    </row>
    <row r="3" spans="1:41" s="12" customFormat="1" ht="14.1" customHeight="1">
      <c r="A3" s="430" t="s">
        <v>6</v>
      </c>
      <c r="B3" s="13"/>
      <c r="C3" s="431">
        <v>45663</v>
      </c>
      <c r="D3" s="431"/>
      <c r="E3" s="16"/>
      <c r="F3" s="16"/>
      <c r="G3" s="16"/>
      <c r="H3" s="31"/>
      <c r="I3" s="13" t="s">
        <v>106</v>
      </c>
      <c r="J3" s="13"/>
      <c r="K3" s="431">
        <f>C3+1</f>
        <v>45664</v>
      </c>
      <c r="L3" s="431"/>
      <c r="M3" s="16"/>
      <c r="N3" s="16"/>
      <c r="O3" s="16"/>
      <c r="P3" s="31"/>
      <c r="Q3" s="13" t="s">
        <v>107</v>
      </c>
      <c r="R3" s="117"/>
      <c r="S3" s="431">
        <f>C3+2</f>
        <v>45665</v>
      </c>
      <c r="T3" s="431"/>
      <c r="U3" s="16"/>
      <c r="V3" s="16"/>
      <c r="W3" s="16"/>
      <c r="X3" s="31"/>
      <c r="Y3" s="13" t="s">
        <v>103</v>
      </c>
      <c r="Z3" s="117"/>
      <c r="AA3" s="431">
        <f>C3+3</f>
        <v>45666</v>
      </c>
      <c r="AB3" s="431"/>
      <c r="AC3" s="16"/>
      <c r="AD3" s="16"/>
      <c r="AE3" s="16"/>
      <c r="AF3" s="31"/>
      <c r="AG3" s="13" t="s">
        <v>104</v>
      </c>
      <c r="AH3" s="117"/>
      <c r="AI3" s="431">
        <f>C3+4</f>
        <v>45667</v>
      </c>
      <c r="AJ3" s="431"/>
      <c r="AK3" s="16"/>
      <c r="AL3" s="16"/>
      <c r="AM3" s="16"/>
      <c r="AN3" s="31"/>
      <c r="AO3" s="13" t="s">
        <v>105</v>
      </c>
    </row>
    <row r="4" spans="1:41" s="12" customFormat="1" ht="14.1" customHeight="1">
      <c r="A4" s="430"/>
      <c r="B4" s="13" t="s">
        <v>11</v>
      </c>
      <c r="C4" s="13" t="s">
        <v>12</v>
      </c>
      <c r="D4" s="13" t="s">
        <v>15</v>
      </c>
      <c r="E4" s="13" t="s">
        <v>19</v>
      </c>
      <c r="F4" s="13" t="s">
        <v>20</v>
      </c>
      <c r="G4" s="13" t="s">
        <v>22</v>
      </c>
      <c r="H4" s="31" t="s">
        <v>21</v>
      </c>
      <c r="I4" s="13" t="s">
        <v>33</v>
      </c>
      <c r="J4" s="13" t="s">
        <v>11</v>
      </c>
      <c r="K4" s="13" t="s">
        <v>12</v>
      </c>
      <c r="L4" s="13" t="s">
        <v>15</v>
      </c>
      <c r="M4" s="13" t="s">
        <v>19</v>
      </c>
      <c r="N4" s="13" t="s">
        <v>20</v>
      </c>
      <c r="O4" s="13" t="s">
        <v>22</v>
      </c>
      <c r="P4" s="31" t="s">
        <v>18</v>
      </c>
      <c r="Q4" s="13" t="s">
        <v>33</v>
      </c>
      <c r="R4" s="117" t="s">
        <v>11</v>
      </c>
      <c r="S4" s="13" t="s">
        <v>12</v>
      </c>
      <c r="T4" s="13" t="s">
        <v>15</v>
      </c>
      <c r="U4" s="13" t="s">
        <v>19</v>
      </c>
      <c r="V4" s="13" t="s">
        <v>20</v>
      </c>
      <c r="W4" s="13" t="s">
        <v>22</v>
      </c>
      <c r="X4" s="31" t="s">
        <v>21</v>
      </c>
      <c r="Y4" s="13" t="s">
        <v>33</v>
      </c>
      <c r="Z4" s="117" t="s">
        <v>11</v>
      </c>
      <c r="AA4" s="13" t="s">
        <v>12</v>
      </c>
      <c r="AB4" s="13" t="s">
        <v>15</v>
      </c>
      <c r="AC4" s="13" t="s">
        <v>19</v>
      </c>
      <c r="AD4" s="13" t="s">
        <v>20</v>
      </c>
      <c r="AE4" s="13" t="s">
        <v>22</v>
      </c>
      <c r="AF4" s="31" t="s">
        <v>21</v>
      </c>
      <c r="AG4" s="13" t="s">
        <v>33</v>
      </c>
      <c r="AH4" s="117" t="s">
        <v>11</v>
      </c>
      <c r="AI4" s="13" t="s">
        <v>12</v>
      </c>
      <c r="AJ4" s="13" t="s">
        <v>15</v>
      </c>
      <c r="AK4" s="13" t="s">
        <v>19</v>
      </c>
      <c r="AL4" s="13" t="s">
        <v>20</v>
      </c>
      <c r="AM4" s="13" t="s">
        <v>22</v>
      </c>
      <c r="AN4" s="31" t="s">
        <v>21</v>
      </c>
      <c r="AO4" s="13" t="s">
        <v>33</v>
      </c>
    </row>
    <row r="5" spans="1:41" s="12" customFormat="1" ht="14.1" customHeight="1">
      <c r="A5" s="460" t="s">
        <v>13</v>
      </c>
      <c r="B5" s="101" t="s">
        <v>67</v>
      </c>
      <c r="C5" s="85" t="s">
        <v>89</v>
      </c>
      <c r="D5" s="89">
        <v>100</v>
      </c>
      <c r="E5" s="70">
        <f>D5/20</f>
        <v>5</v>
      </c>
      <c r="F5" s="13"/>
      <c r="G5" s="13"/>
      <c r="H5" s="106">
        <f>(D5*$D$2)/1000</f>
        <v>46.2</v>
      </c>
      <c r="I5" s="123"/>
      <c r="J5" s="76" t="s">
        <v>90</v>
      </c>
      <c r="K5" s="115" t="s">
        <v>89</v>
      </c>
      <c r="L5" s="116">
        <v>80</v>
      </c>
      <c r="M5" s="70">
        <f>L5/20</f>
        <v>4</v>
      </c>
      <c r="N5" s="13"/>
      <c r="O5" s="13"/>
      <c r="P5" s="106">
        <f>(L5*$D$2)/1000</f>
        <v>36.96</v>
      </c>
      <c r="Q5" s="68"/>
      <c r="R5" s="101" t="s">
        <v>113</v>
      </c>
      <c r="S5" s="85" t="s">
        <v>85</v>
      </c>
      <c r="T5" s="89">
        <v>150</v>
      </c>
      <c r="U5" s="70">
        <f>T5/30</f>
        <v>5</v>
      </c>
      <c r="V5" s="13"/>
      <c r="W5" s="13"/>
      <c r="X5" s="106">
        <f>(T5*$D$2)/1000</f>
        <v>69.3</v>
      </c>
      <c r="Y5" s="123"/>
      <c r="Z5" s="76" t="s">
        <v>90</v>
      </c>
      <c r="AA5" s="115" t="s">
        <v>89</v>
      </c>
      <c r="AB5" s="116">
        <v>75</v>
      </c>
      <c r="AC5" s="70">
        <f>AB5/20</f>
        <v>3.75</v>
      </c>
      <c r="AD5" s="13"/>
      <c r="AE5" s="13"/>
      <c r="AF5" s="106">
        <f>(AB5*$D$2)/1000</f>
        <v>34.65</v>
      </c>
      <c r="AG5" s="68"/>
      <c r="AH5" s="76" t="s">
        <v>433</v>
      </c>
      <c r="AI5" s="115" t="s">
        <v>89</v>
      </c>
      <c r="AJ5" s="116">
        <v>70</v>
      </c>
      <c r="AK5" s="70">
        <f>AJ5/20</f>
        <v>3.5</v>
      </c>
      <c r="AL5" s="13"/>
      <c r="AM5" s="13"/>
      <c r="AN5" s="106">
        <f>(AJ5*$D$2)/1000</f>
        <v>32.340000000000003</v>
      </c>
      <c r="AO5" s="68"/>
    </row>
    <row r="6" spans="1:41" s="12" customFormat="1" ht="14.1" customHeight="1">
      <c r="A6" s="460"/>
      <c r="B6" s="288" t="s">
        <v>91</v>
      </c>
      <c r="C6" s="85"/>
      <c r="D6" s="242"/>
      <c r="E6" s="70"/>
      <c r="F6" s="70"/>
      <c r="G6" s="73"/>
      <c r="H6" s="109"/>
      <c r="I6" s="124"/>
      <c r="J6" s="69" t="s">
        <v>91</v>
      </c>
      <c r="K6" s="77" t="s">
        <v>92</v>
      </c>
      <c r="L6" s="78">
        <v>20</v>
      </c>
      <c r="M6" s="70">
        <f>L6/20</f>
        <v>1</v>
      </c>
      <c r="N6" s="70"/>
      <c r="O6" s="13"/>
      <c r="P6" s="106">
        <f>(L6*$D$2)/1000</f>
        <v>9.24</v>
      </c>
      <c r="Q6" s="109"/>
      <c r="R6" s="288"/>
      <c r="S6" s="85"/>
      <c r="T6" s="242"/>
      <c r="U6" s="70"/>
      <c r="V6" s="70"/>
      <c r="W6" s="73"/>
      <c r="X6" s="109"/>
      <c r="Y6" s="68"/>
      <c r="Z6" s="69" t="s">
        <v>91</v>
      </c>
      <c r="AA6" s="77" t="s">
        <v>92</v>
      </c>
      <c r="AB6" s="78">
        <v>10</v>
      </c>
      <c r="AC6" s="70">
        <f>AB6/20</f>
        <v>0.5</v>
      </c>
      <c r="AD6" s="70"/>
      <c r="AE6" s="13"/>
      <c r="AF6" s="106">
        <f>(AB6*$D$2)/1000</f>
        <v>4.62</v>
      </c>
      <c r="AG6" s="109"/>
      <c r="AH6" s="69" t="s">
        <v>434</v>
      </c>
      <c r="AI6" s="77" t="s">
        <v>435</v>
      </c>
      <c r="AJ6" s="78">
        <v>20</v>
      </c>
      <c r="AK6" s="70">
        <f>AJ6/20</f>
        <v>1</v>
      </c>
      <c r="AL6" s="70"/>
      <c r="AM6" s="13"/>
      <c r="AN6" s="106">
        <f>(AJ6*$D$2)/1000</f>
        <v>9.24</v>
      </c>
      <c r="AO6" s="124"/>
    </row>
    <row r="7" spans="1:41" s="12" customFormat="1" ht="14.1" customHeight="1">
      <c r="A7" s="460"/>
      <c r="B7" s="92" t="s">
        <v>93</v>
      </c>
      <c r="C7" s="85"/>
      <c r="D7" s="242"/>
      <c r="E7" s="13"/>
      <c r="F7" s="13"/>
      <c r="G7" s="13"/>
      <c r="H7" s="68"/>
      <c r="I7" s="124"/>
      <c r="J7" s="18" t="s">
        <v>93</v>
      </c>
      <c r="K7" s="5"/>
      <c r="L7" s="13"/>
      <c r="M7" s="13"/>
      <c r="N7" s="13"/>
      <c r="O7" s="13"/>
      <c r="P7" s="31"/>
      <c r="Q7" s="109"/>
      <c r="R7" s="92" t="s">
        <v>112</v>
      </c>
      <c r="S7" s="85"/>
      <c r="T7" s="242"/>
      <c r="U7" s="13"/>
      <c r="V7" s="13"/>
      <c r="W7" s="13"/>
      <c r="X7" s="68"/>
      <c r="Y7" s="68"/>
      <c r="Z7" s="18" t="s">
        <v>93</v>
      </c>
      <c r="AA7" s="5"/>
      <c r="AB7" s="13"/>
      <c r="AC7" s="13"/>
      <c r="AD7" s="13"/>
      <c r="AE7" s="13"/>
      <c r="AF7" s="31"/>
      <c r="AG7" s="109"/>
      <c r="AH7" s="18" t="s">
        <v>93</v>
      </c>
      <c r="AI7" s="5"/>
      <c r="AJ7" s="13"/>
      <c r="AK7" s="13"/>
      <c r="AL7" s="13"/>
      <c r="AM7" s="13"/>
      <c r="AN7" s="31"/>
      <c r="AO7" s="124"/>
    </row>
    <row r="8" spans="1:41" s="12" customFormat="1" ht="14.1" customHeight="1">
      <c r="A8" s="460" t="s">
        <v>2</v>
      </c>
      <c r="B8" s="196" t="s">
        <v>423</v>
      </c>
      <c r="C8" s="100" t="s">
        <v>135</v>
      </c>
      <c r="D8" s="88">
        <v>60</v>
      </c>
      <c r="E8" s="277"/>
      <c r="F8" s="248">
        <f>D8/35</f>
        <v>1.7142857142857142</v>
      </c>
      <c r="G8" s="167"/>
      <c r="H8" s="84">
        <f t="shared" ref="H8:H12" si="0">(D8*$D$2)/1000</f>
        <v>27.72</v>
      </c>
      <c r="I8" s="90"/>
      <c r="J8" s="71" t="s">
        <v>220</v>
      </c>
      <c r="K8" s="85" t="s">
        <v>138</v>
      </c>
      <c r="L8" s="89">
        <v>95</v>
      </c>
      <c r="M8" s="241"/>
      <c r="N8" s="89">
        <f>L8*0.7/35</f>
        <v>1.9</v>
      </c>
      <c r="O8" s="136"/>
      <c r="P8" s="106">
        <f>(L8*$D$2)/1000</f>
        <v>43.89</v>
      </c>
      <c r="Q8" s="87"/>
      <c r="R8" s="55" t="s">
        <v>231</v>
      </c>
      <c r="S8" s="85" t="s">
        <v>183</v>
      </c>
      <c r="T8" s="89">
        <v>45</v>
      </c>
      <c r="U8" s="277"/>
      <c r="V8" s="136">
        <f>T8*0.8/35</f>
        <v>1.0285714285714285</v>
      </c>
      <c r="W8" s="167"/>
      <c r="X8" s="84">
        <f t="shared" ref="X8:X15" si="1">(T8*$D$2)/1000</f>
        <v>20.79</v>
      </c>
      <c r="Y8" s="87"/>
      <c r="Z8" s="180" t="s">
        <v>221</v>
      </c>
      <c r="AA8" s="85" t="s">
        <v>223</v>
      </c>
      <c r="AB8" s="89">
        <v>90</v>
      </c>
      <c r="AC8" s="171"/>
      <c r="AD8" s="92">
        <f>AB8*0.8/35</f>
        <v>2.0571428571428569</v>
      </c>
      <c r="AE8" s="88"/>
      <c r="AF8" s="106">
        <f>(AB8*$D$2)/1000</f>
        <v>41.58</v>
      </c>
      <c r="AG8" s="90"/>
      <c r="AH8" s="146" t="s">
        <v>185</v>
      </c>
      <c r="AI8" s="275" t="s">
        <v>186</v>
      </c>
      <c r="AJ8" s="279">
        <v>70</v>
      </c>
      <c r="AK8" s="277"/>
      <c r="AL8" s="248">
        <f>AJ8*0.9/35</f>
        <v>1.8</v>
      </c>
      <c r="AM8" s="167"/>
      <c r="AN8" s="106">
        <f>(AJ8*$D$2)/1000</f>
        <v>32.340000000000003</v>
      </c>
      <c r="AO8" s="90"/>
    </row>
    <row r="9" spans="1:41" s="12" customFormat="1" ht="14.1" customHeight="1">
      <c r="A9" s="460"/>
      <c r="B9" s="197" t="s">
        <v>424</v>
      </c>
      <c r="C9" s="17" t="s">
        <v>425</v>
      </c>
      <c r="D9" s="88">
        <v>2</v>
      </c>
      <c r="E9" s="138"/>
      <c r="F9" s="136"/>
      <c r="G9" s="131"/>
      <c r="H9" s="84">
        <f t="shared" si="0"/>
        <v>0.92400000000000004</v>
      </c>
      <c r="I9" s="87"/>
      <c r="J9" s="72" t="s">
        <v>185</v>
      </c>
      <c r="K9" s="85" t="s">
        <v>87</v>
      </c>
      <c r="L9" s="89">
        <v>1</v>
      </c>
      <c r="M9" s="245"/>
      <c r="N9" s="89"/>
      <c r="O9" s="88"/>
      <c r="P9" s="106">
        <f t="shared" ref="P9:P11" si="2">(L9*$D$2)/1000</f>
        <v>0.46200000000000002</v>
      </c>
      <c r="Q9" s="90"/>
      <c r="R9" s="93" t="s">
        <v>313</v>
      </c>
      <c r="S9" s="85" t="s">
        <v>140</v>
      </c>
      <c r="T9" s="89">
        <v>10</v>
      </c>
      <c r="U9" s="138"/>
      <c r="V9" s="136"/>
      <c r="W9" s="167">
        <f>T9/100</f>
        <v>0.1</v>
      </c>
      <c r="X9" s="84">
        <f t="shared" si="1"/>
        <v>4.62</v>
      </c>
      <c r="Y9" s="87"/>
      <c r="Z9" s="296" t="s">
        <v>224</v>
      </c>
      <c r="AA9" s="143" t="s">
        <v>363</v>
      </c>
      <c r="AB9" s="160">
        <v>10</v>
      </c>
      <c r="AC9" s="125"/>
      <c r="AD9" s="125"/>
      <c r="AE9" s="136">
        <f>AB9/100</f>
        <v>0.1</v>
      </c>
      <c r="AF9" s="106">
        <f>(AB9*$D$2)/1000</f>
        <v>4.62</v>
      </c>
      <c r="AG9" s="87"/>
      <c r="AH9" s="146" t="s">
        <v>190</v>
      </c>
      <c r="AI9" s="275" t="s">
        <v>191</v>
      </c>
      <c r="AJ9" s="278">
        <v>15</v>
      </c>
      <c r="AK9" s="138"/>
      <c r="AL9" s="136">
        <f>AJ9/55</f>
        <v>0.27272727272727271</v>
      </c>
      <c r="AM9" s="131"/>
      <c r="AN9" s="106">
        <f>(AJ9*$D$2)/1000</f>
        <v>6.93</v>
      </c>
      <c r="AO9" s="87"/>
    </row>
    <row r="10" spans="1:41" s="12" customFormat="1" ht="14.1" customHeight="1">
      <c r="A10" s="460"/>
      <c r="B10" s="197" t="s">
        <v>426</v>
      </c>
      <c r="C10" s="85" t="s">
        <v>141</v>
      </c>
      <c r="D10" s="88">
        <v>1</v>
      </c>
      <c r="E10" s="131"/>
      <c r="F10" s="131"/>
      <c r="G10" s="131">
        <f>D10/100</f>
        <v>0.01</v>
      </c>
      <c r="H10" s="84">
        <f t="shared" si="0"/>
        <v>0.46200000000000002</v>
      </c>
      <c r="I10" s="173"/>
      <c r="J10" s="72" t="s">
        <v>144</v>
      </c>
      <c r="K10" s="85" t="s">
        <v>225</v>
      </c>
      <c r="L10" s="89">
        <v>1</v>
      </c>
      <c r="M10" s="241"/>
      <c r="N10" s="125"/>
      <c r="O10" s="88"/>
      <c r="P10" s="106">
        <f t="shared" si="2"/>
        <v>0.46200000000000002</v>
      </c>
      <c r="Q10" s="87"/>
      <c r="R10" s="93" t="s">
        <v>315</v>
      </c>
      <c r="S10" s="85" t="s">
        <v>234</v>
      </c>
      <c r="T10" s="160">
        <v>40</v>
      </c>
      <c r="U10" s="92"/>
      <c r="V10" s="92"/>
      <c r="W10" s="167">
        <f>T10/100</f>
        <v>0.4</v>
      </c>
      <c r="X10" s="84">
        <f t="shared" si="1"/>
        <v>18.48</v>
      </c>
      <c r="Y10" s="87"/>
      <c r="Z10" s="296" t="s">
        <v>143</v>
      </c>
      <c r="AA10" s="143" t="s">
        <v>156</v>
      </c>
      <c r="AB10" s="160">
        <v>30</v>
      </c>
      <c r="AC10" s="175"/>
      <c r="AD10" s="125"/>
      <c r="AE10" s="136">
        <f>AB10/100</f>
        <v>0.3</v>
      </c>
      <c r="AF10" s="106">
        <f>(AB10*$D$2)/1000</f>
        <v>13.86</v>
      </c>
      <c r="AG10" s="87"/>
      <c r="AH10" s="146" t="s">
        <v>139</v>
      </c>
      <c r="AI10" s="275" t="s">
        <v>193</v>
      </c>
      <c r="AJ10" s="278">
        <v>2</v>
      </c>
      <c r="AK10" s="131"/>
      <c r="AL10" s="131"/>
      <c r="AM10" s="131"/>
      <c r="AN10" s="106">
        <f>(AJ10*$D$2)/1000</f>
        <v>0.92400000000000004</v>
      </c>
      <c r="AO10" s="173"/>
    </row>
    <row r="11" spans="1:41" s="12" customFormat="1" ht="14.1" customHeight="1">
      <c r="A11" s="460"/>
      <c r="B11" s="197" t="s">
        <v>139</v>
      </c>
      <c r="C11" s="17" t="s">
        <v>146</v>
      </c>
      <c r="D11" s="88">
        <v>35</v>
      </c>
      <c r="E11" s="131"/>
      <c r="F11" s="131"/>
      <c r="G11" s="131">
        <f>D11/100</f>
        <v>0.35</v>
      </c>
      <c r="H11" s="84">
        <f t="shared" si="0"/>
        <v>16.170000000000002</v>
      </c>
      <c r="I11" s="87"/>
      <c r="J11" s="72"/>
      <c r="K11" s="85" t="s">
        <v>88</v>
      </c>
      <c r="L11" s="89">
        <v>1</v>
      </c>
      <c r="M11" s="241"/>
      <c r="N11" s="92"/>
      <c r="O11" s="175"/>
      <c r="P11" s="106">
        <f t="shared" si="2"/>
        <v>0.46200000000000002</v>
      </c>
      <c r="Q11" s="87"/>
      <c r="R11" s="93" t="s">
        <v>139</v>
      </c>
      <c r="S11" s="85" t="s">
        <v>192</v>
      </c>
      <c r="T11" s="161">
        <v>30</v>
      </c>
      <c r="U11" s="92"/>
      <c r="V11" s="92"/>
      <c r="W11" s="167">
        <f>T11/100</f>
        <v>0.3</v>
      </c>
      <c r="X11" s="84">
        <f t="shared" si="1"/>
        <v>13.86</v>
      </c>
      <c r="Y11" s="87"/>
      <c r="Z11" s="296" t="s">
        <v>148</v>
      </c>
      <c r="AA11" s="143"/>
      <c r="AB11" s="160"/>
      <c r="AC11" s="125"/>
      <c r="AD11" s="125"/>
      <c r="AE11" s="136"/>
      <c r="AF11" s="106"/>
      <c r="AG11" s="192"/>
      <c r="AH11" s="146" t="s">
        <v>196</v>
      </c>
      <c r="AI11" s="275" t="s">
        <v>197</v>
      </c>
      <c r="AJ11" s="255">
        <v>10</v>
      </c>
      <c r="AK11" s="131"/>
      <c r="AL11" s="131"/>
      <c r="AM11" s="88">
        <f>AJ11/100</f>
        <v>0.1</v>
      </c>
      <c r="AN11" s="106">
        <f>(AJ11*$D$2)/1000</f>
        <v>4.62</v>
      </c>
      <c r="AO11" s="87"/>
    </row>
    <row r="12" spans="1:41" s="12" customFormat="1" ht="14.1" customHeight="1">
      <c r="A12" s="460"/>
      <c r="B12" s="197" t="s">
        <v>145</v>
      </c>
      <c r="C12" s="17" t="s">
        <v>150</v>
      </c>
      <c r="D12" s="88">
        <v>10</v>
      </c>
      <c r="E12" s="136"/>
      <c r="F12" s="136"/>
      <c r="G12" s="131">
        <f>D12/100</f>
        <v>0.1</v>
      </c>
      <c r="H12" s="84">
        <f t="shared" si="0"/>
        <v>4.62</v>
      </c>
      <c r="I12" s="87"/>
      <c r="J12" s="355"/>
      <c r="K12" s="85"/>
      <c r="L12" s="89"/>
      <c r="M12" s="241"/>
      <c r="N12" s="92"/>
      <c r="O12" s="175"/>
      <c r="P12" s="106"/>
      <c r="Q12" s="87"/>
      <c r="R12" s="229" t="s">
        <v>113</v>
      </c>
      <c r="S12" s="85" t="s">
        <v>156</v>
      </c>
      <c r="T12" s="160">
        <v>10</v>
      </c>
      <c r="U12" s="92"/>
      <c r="V12" s="92"/>
      <c r="W12" s="167">
        <f>T12/100</f>
        <v>0.1</v>
      </c>
      <c r="X12" s="84">
        <f t="shared" si="1"/>
        <v>4.62</v>
      </c>
      <c r="Y12" s="87"/>
      <c r="Z12" s="296"/>
      <c r="AA12" s="143"/>
      <c r="AB12" s="89"/>
      <c r="AC12" s="108"/>
      <c r="AD12" s="89"/>
      <c r="AE12" s="88"/>
      <c r="AF12" s="31"/>
      <c r="AG12" s="87"/>
      <c r="AH12" s="102" t="s">
        <v>149</v>
      </c>
      <c r="AI12" s="276" t="s">
        <v>199</v>
      </c>
      <c r="AJ12" s="249">
        <v>20</v>
      </c>
      <c r="AK12" s="136"/>
      <c r="AL12" s="136"/>
      <c r="AM12" s="88">
        <f>AJ12/100</f>
        <v>0.2</v>
      </c>
      <c r="AN12" s="106">
        <f>(AJ12*$D$2)/1000</f>
        <v>9.24</v>
      </c>
      <c r="AO12" s="87"/>
    </row>
    <row r="13" spans="1:41" s="12" customFormat="1" ht="14.1" customHeight="1">
      <c r="A13" s="460"/>
      <c r="B13" s="198" t="s">
        <v>50</v>
      </c>
      <c r="C13" s="143"/>
      <c r="D13" s="160"/>
      <c r="E13" s="108"/>
      <c r="F13" s="125"/>
      <c r="G13" s="88"/>
      <c r="H13" s="126"/>
      <c r="I13" s="87"/>
      <c r="J13" s="252" t="s">
        <v>50</v>
      </c>
      <c r="K13" s="85"/>
      <c r="L13" s="253"/>
      <c r="M13" s="254"/>
      <c r="N13" s="89"/>
      <c r="O13" s="89"/>
      <c r="P13" s="99"/>
      <c r="Q13" s="87"/>
      <c r="R13" s="164"/>
      <c r="S13" s="85" t="s">
        <v>136</v>
      </c>
      <c r="T13" s="278">
        <v>50</v>
      </c>
      <c r="U13" s="92"/>
      <c r="V13" s="92"/>
      <c r="W13" s="167">
        <f>T13/100</f>
        <v>0.5</v>
      </c>
      <c r="X13" s="84">
        <f t="shared" si="1"/>
        <v>23.1</v>
      </c>
      <c r="Y13" s="87"/>
      <c r="Z13" s="296"/>
      <c r="AA13" s="85"/>
      <c r="AB13" s="253"/>
      <c r="AC13" s="254"/>
      <c r="AD13" s="89"/>
      <c r="AE13" s="89"/>
      <c r="AF13" s="99"/>
      <c r="AG13" s="87"/>
      <c r="AH13" s="93"/>
      <c r="AI13" s="100"/>
      <c r="AJ13" s="249"/>
      <c r="AK13" s="136"/>
      <c r="AL13" s="136"/>
      <c r="AM13" s="88"/>
      <c r="AN13" s="106"/>
      <c r="AO13" s="87"/>
    </row>
    <row r="14" spans="1:41" s="12" customFormat="1" ht="14.1" customHeight="1">
      <c r="A14" s="460"/>
      <c r="B14" s="205"/>
      <c r="C14" s="85"/>
      <c r="D14" s="89"/>
      <c r="E14" s="89"/>
      <c r="F14" s="256"/>
      <c r="G14" s="88"/>
      <c r="H14" s="99"/>
      <c r="I14" s="87"/>
      <c r="J14" s="177"/>
      <c r="K14" s="178"/>
      <c r="L14" s="55"/>
      <c r="M14" s="179"/>
      <c r="N14" s="176"/>
      <c r="O14" s="88"/>
      <c r="P14" s="126"/>
      <c r="Q14" s="87"/>
      <c r="R14" s="102" t="s">
        <v>149</v>
      </c>
      <c r="S14" s="85" t="s">
        <v>351</v>
      </c>
      <c r="T14" s="56">
        <v>20</v>
      </c>
      <c r="U14" s="162"/>
      <c r="V14" s="176">
        <f>T14*0.5/35</f>
        <v>0.2857142857142857</v>
      </c>
      <c r="W14" s="88"/>
      <c r="X14" s="84">
        <f t="shared" si="1"/>
        <v>9.24</v>
      </c>
      <c r="Y14" s="87"/>
      <c r="Z14" s="385" t="s">
        <v>50</v>
      </c>
      <c r="AA14" s="85"/>
      <c r="AB14" s="89"/>
      <c r="AC14" s="89"/>
      <c r="AD14" s="89"/>
      <c r="AE14" s="88"/>
      <c r="AF14" s="99"/>
      <c r="AG14" s="87"/>
      <c r="AH14" s="205"/>
      <c r="AI14" s="85"/>
      <c r="AJ14" s="89"/>
      <c r="AK14" s="107"/>
      <c r="AL14" s="107"/>
      <c r="AM14" s="107"/>
      <c r="AN14" s="99"/>
      <c r="AO14" s="87"/>
    </row>
    <row r="15" spans="1:41" s="12" customFormat="1" ht="14.1" customHeight="1">
      <c r="A15" s="460" t="s">
        <v>3</v>
      </c>
      <c r="B15" s="326" t="s">
        <v>242</v>
      </c>
      <c r="C15" s="139" t="s">
        <v>343</v>
      </c>
      <c r="D15" s="89">
        <v>25</v>
      </c>
      <c r="E15" s="138"/>
      <c r="F15" s="136"/>
      <c r="G15" s="88">
        <f>D15/100</f>
        <v>0.25</v>
      </c>
      <c r="H15" s="126">
        <f>(D15*$D$2)/1000</f>
        <v>11.55</v>
      </c>
      <c r="I15" s="90"/>
      <c r="J15" s="71" t="s">
        <v>344</v>
      </c>
      <c r="K15" s="65" t="s">
        <v>347</v>
      </c>
      <c r="L15" s="70">
        <v>45</v>
      </c>
      <c r="M15" s="125"/>
      <c r="N15" s="125"/>
      <c r="O15" s="88">
        <f>L15/100</f>
        <v>0.45</v>
      </c>
      <c r="P15" s="31">
        <f>(L15*$D$2)/1000</f>
        <v>20.79</v>
      </c>
      <c r="Q15" s="90"/>
      <c r="R15" s="92"/>
      <c r="S15" s="100" t="s">
        <v>352</v>
      </c>
      <c r="T15" s="88">
        <v>1</v>
      </c>
      <c r="U15" s="89"/>
      <c r="V15" s="89"/>
      <c r="W15" s="167">
        <f>T15/100</f>
        <v>0.01</v>
      </c>
      <c r="X15" s="84">
        <f t="shared" si="1"/>
        <v>0.46200000000000002</v>
      </c>
      <c r="Y15" s="251"/>
      <c r="Z15" s="55" t="s">
        <v>139</v>
      </c>
      <c r="AA15" s="85" t="s">
        <v>353</v>
      </c>
      <c r="AB15" s="89">
        <v>50</v>
      </c>
      <c r="AC15" s="125"/>
      <c r="AD15" s="92"/>
      <c r="AE15" s="392">
        <f>AB15/100</f>
        <v>0.5</v>
      </c>
      <c r="AF15" s="106">
        <f>(AB15*$D$2)/1000</f>
        <v>23.1</v>
      </c>
      <c r="AG15" s="87"/>
      <c r="AH15" s="55" t="s">
        <v>158</v>
      </c>
      <c r="AI15" s="65" t="s">
        <v>356</v>
      </c>
      <c r="AJ15" s="70">
        <v>8</v>
      </c>
      <c r="AK15" s="125">
        <f>AJ15/15</f>
        <v>0.53333333333333333</v>
      </c>
      <c r="AL15" s="92"/>
      <c r="AM15" s="88"/>
      <c r="AN15" s="126">
        <f>(AJ15*$D$2)/1000</f>
        <v>3.6960000000000002</v>
      </c>
      <c r="AO15" s="90"/>
    </row>
    <row r="16" spans="1:41" s="12" customFormat="1" ht="14.1" customHeight="1">
      <c r="A16" s="460"/>
      <c r="B16" s="325" t="s">
        <v>214</v>
      </c>
      <c r="C16" s="139" t="s">
        <v>201</v>
      </c>
      <c r="D16" s="89">
        <v>40</v>
      </c>
      <c r="E16" s="125"/>
      <c r="F16" s="125">
        <f>D16*0.9/55</f>
        <v>0.65454545454545454</v>
      </c>
      <c r="G16" s="88"/>
      <c r="H16" s="126">
        <f>(D16*$D$2)/1000</f>
        <v>18.48</v>
      </c>
      <c r="I16" s="90"/>
      <c r="J16" s="72" t="s">
        <v>345</v>
      </c>
      <c r="K16" s="65" t="s">
        <v>175</v>
      </c>
      <c r="L16" s="70">
        <v>5</v>
      </c>
      <c r="M16" s="125"/>
      <c r="N16" s="125"/>
      <c r="O16" s="88">
        <f>L16/100</f>
        <v>0.05</v>
      </c>
      <c r="P16" s="31">
        <f>(L16*$D$2)/1000</f>
        <v>2.31</v>
      </c>
      <c r="Q16" s="90"/>
      <c r="R16" s="93" t="s">
        <v>232</v>
      </c>
      <c r="S16" s="159" t="s">
        <v>377</v>
      </c>
      <c r="T16" s="92">
        <v>45</v>
      </c>
      <c r="U16" s="175"/>
      <c r="V16" s="175">
        <f>T16/50</f>
        <v>0.9</v>
      </c>
      <c r="W16" s="131"/>
      <c r="X16" s="203">
        <f>(T16*$D$2)/1000</f>
        <v>20.79</v>
      </c>
      <c r="Y16" s="87"/>
      <c r="Z16" s="291" t="s">
        <v>187</v>
      </c>
      <c r="AA16" s="85" t="s">
        <v>348</v>
      </c>
      <c r="AB16" s="89">
        <v>10</v>
      </c>
      <c r="AC16" s="125"/>
      <c r="AD16" s="92"/>
      <c r="AE16" s="392">
        <f t="shared" ref="AE16:AE17" si="3">AB16/100</f>
        <v>0.1</v>
      </c>
      <c r="AF16" s="106">
        <f t="shared" ref="AF16:AF18" si="4">(AB16*$D$2)/1000</f>
        <v>4.62</v>
      </c>
      <c r="AG16" s="94"/>
      <c r="AH16" s="93" t="s">
        <v>160</v>
      </c>
      <c r="AI16" s="408" t="s">
        <v>357</v>
      </c>
      <c r="AJ16" s="70">
        <v>30</v>
      </c>
      <c r="AK16" s="125"/>
      <c r="AL16" s="92"/>
      <c r="AM16" s="88">
        <f>AJ16/100</f>
        <v>0.3</v>
      </c>
      <c r="AN16" s="126">
        <f t="shared" ref="AN16:AN18" si="5">(AJ16*$D$2)/1000</f>
        <v>13.86</v>
      </c>
      <c r="AO16" s="94"/>
    </row>
    <row r="17" spans="1:41" s="12" customFormat="1" ht="14.1" customHeight="1">
      <c r="A17" s="460"/>
      <c r="B17" s="325" t="s">
        <v>151</v>
      </c>
      <c r="C17" s="139"/>
      <c r="D17" s="89"/>
      <c r="E17" s="125"/>
      <c r="F17" s="125"/>
      <c r="G17" s="88"/>
      <c r="H17" s="126"/>
      <c r="I17" s="87"/>
      <c r="J17" s="72" t="s">
        <v>346</v>
      </c>
      <c r="K17" s="65" t="s">
        <v>147</v>
      </c>
      <c r="L17" s="70">
        <v>10</v>
      </c>
      <c r="M17" s="125"/>
      <c r="N17" s="191">
        <f>L17/35</f>
        <v>0.2857142857142857</v>
      </c>
      <c r="O17" s="89"/>
      <c r="P17" s="31">
        <f>(L17*$D$2)/1000</f>
        <v>4.62</v>
      </c>
      <c r="Q17" s="87"/>
      <c r="R17" s="93" t="s">
        <v>237</v>
      </c>
      <c r="S17" s="85" t="s">
        <v>378</v>
      </c>
      <c r="T17" s="89">
        <v>10</v>
      </c>
      <c r="U17" s="125">
        <f>T17/35</f>
        <v>0.2857142857142857</v>
      </c>
      <c r="V17" s="125"/>
      <c r="W17" s="167"/>
      <c r="X17" s="203">
        <f t="shared" ref="X17:X18" si="6">(T17*$D$2)/1000</f>
        <v>4.62</v>
      </c>
      <c r="Y17" s="87"/>
      <c r="Z17" s="93" t="s">
        <v>67</v>
      </c>
      <c r="AA17" s="85" t="s">
        <v>354</v>
      </c>
      <c r="AB17" s="89">
        <v>10</v>
      </c>
      <c r="AC17" s="125"/>
      <c r="AD17" s="92"/>
      <c r="AE17" s="392">
        <f t="shared" si="3"/>
        <v>0.1</v>
      </c>
      <c r="AF17" s="106">
        <f t="shared" si="4"/>
        <v>4.62</v>
      </c>
      <c r="AG17" s="94"/>
      <c r="AH17" s="93" t="s">
        <v>210</v>
      </c>
      <c r="AI17" s="65" t="s">
        <v>348</v>
      </c>
      <c r="AJ17" s="70">
        <v>10</v>
      </c>
      <c r="AK17" s="125"/>
      <c r="AL17" s="92"/>
      <c r="AM17" s="88">
        <f>AJ17/100</f>
        <v>0.1</v>
      </c>
      <c r="AN17" s="126">
        <f t="shared" si="5"/>
        <v>4.62</v>
      </c>
      <c r="AO17" s="94"/>
    </row>
    <row r="18" spans="1:41" s="12" customFormat="1" ht="14.1" customHeight="1">
      <c r="A18" s="460"/>
      <c r="B18" s="66" t="s">
        <v>205</v>
      </c>
      <c r="C18" s="276"/>
      <c r="D18" s="259"/>
      <c r="E18" s="125"/>
      <c r="F18" s="131"/>
      <c r="G18" s="88"/>
      <c r="H18" s="126"/>
      <c r="I18" s="87"/>
      <c r="J18" s="72"/>
      <c r="K18" s="65" t="s">
        <v>348</v>
      </c>
      <c r="L18" s="70">
        <v>8</v>
      </c>
      <c r="M18" s="125"/>
      <c r="N18" s="131"/>
      <c r="O18" s="88">
        <f>L18/100</f>
        <v>0.08</v>
      </c>
      <c r="P18" s="126"/>
      <c r="Q18" s="354"/>
      <c r="R18" s="93" t="s">
        <v>350</v>
      </c>
      <c r="S18" s="100" t="s">
        <v>379</v>
      </c>
      <c r="T18" s="89">
        <v>10</v>
      </c>
      <c r="U18" s="125"/>
      <c r="V18" s="125"/>
      <c r="W18" s="167">
        <f>T18/100</f>
        <v>0.1</v>
      </c>
      <c r="X18" s="203">
        <f t="shared" si="6"/>
        <v>4.62</v>
      </c>
      <c r="Y18" s="183"/>
      <c r="Z18" s="93" t="s">
        <v>160</v>
      </c>
      <c r="AA18" s="85" t="s">
        <v>372</v>
      </c>
      <c r="AB18" s="89">
        <v>10</v>
      </c>
      <c r="AC18" s="125"/>
      <c r="AD18" s="92">
        <f>AB18/35</f>
        <v>0.2857142857142857</v>
      </c>
      <c r="AE18" s="88"/>
      <c r="AF18" s="106">
        <f t="shared" si="4"/>
        <v>4.62</v>
      </c>
      <c r="AG18" s="87"/>
      <c r="AH18" s="93" t="s">
        <v>355</v>
      </c>
      <c r="AI18" s="65" t="s">
        <v>364</v>
      </c>
      <c r="AJ18" s="70">
        <v>8</v>
      </c>
      <c r="AK18" s="125"/>
      <c r="AL18" s="92">
        <f>AJ18/35</f>
        <v>0.22857142857142856</v>
      </c>
      <c r="AM18" s="88"/>
      <c r="AN18" s="126">
        <f t="shared" si="5"/>
        <v>3.6960000000000002</v>
      </c>
      <c r="AO18" s="87"/>
    </row>
    <row r="19" spans="1:41" s="12" customFormat="1" ht="14.1" customHeight="1">
      <c r="A19" s="460"/>
      <c r="B19" s="102" t="s">
        <v>157</v>
      </c>
      <c r="C19" s="85"/>
      <c r="D19" s="89"/>
      <c r="E19" s="58"/>
      <c r="F19" s="89"/>
      <c r="G19" s="89"/>
      <c r="H19" s="106"/>
      <c r="I19" s="87"/>
      <c r="J19" s="102" t="s">
        <v>157</v>
      </c>
      <c r="K19" s="85"/>
      <c r="L19" s="89"/>
      <c r="M19" s="88"/>
      <c r="N19" s="89"/>
      <c r="O19" s="125"/>
      <c r="P19" s="126"/>
      <c r="Q19" s="94"/>
      <c r="R19" s="292" t="s">
        <v>292</v>
      </c>
      <c r="S19" s="85"/>
      <c r="T19" s="89"/>
      <c r="U19" s="89"/>
      <c r="V19" s="89"/>
      <c r="W19" s="88"/>
      <c r="X19" s="99"/>
      <c r="Y19" s="87"/>
      <c r="Z19" s="93"/>
      <c r="AA19" s="194"/>
      <c r="AB19" s="189"/>
      <c r="AC19" s="88"/>
      <c r="AD19" s="89"/>
      <c r="AE19" s="125"/>
      <c r="AF19" s="126"/>
      <c r="AG19" s="94"/>
      <c r="AH19" s="229"/>
      <c r="AI19" s="85"/>
      <c r="AJ19" s="89"/>
      <c r="AK19" s="138"/>
      <c r="AL19" s="136"/>
      <c r="AM19" s="131"/>
      <c r="AN19" s="106"/>
      <c r="AO19" s="94"/>
    </row>
    <row r="20" spans="1:41" s="12" customFormat="1" ht="14.1" customHeight="1">
      <c r="A20" s="460"/>
      <c r="B20" s="92"/>
      <c r="C20" s="85"/>
      <c r="D20" s="58"/>
      <c r="E20" s="58"/>
      <c r="F20" s="58"/>
      <c r="G20" s="58"/>
      <c r="H20" s="99"/>
      <c r="I20" s="94"/>
      <c r="J20" s="205"/>
      <c r="K20" s="139"/>
      <c r="L20" s="89"/>
      <c r="M20" s="58"/>
      <c r="N20" s="58"/>
      <c r="O20" s="58"/>
      <c r="P20" s="99"/>
      <c r="Q20" s="87"/>
      <c r="R20" s="385" t="s">
        <v>154</v>
      </c>
      <c r="S20" s="85"/>
      <c r="T20" s="89"/>
      <c r="U20" s="89"/>
      <c r="V20" s="89"/>
      <c r="W20" s="88"/>
      <c r="X20" s="99"/>
      <c r="Y20" s="87"/>
      <c r="Z20" s="205" t="s">
        <v>157</v>
      </c>
      <c r="AA20" s="85"/>
      <c r="AB20" s="89"/>
      <c r="AC20" s="89"/>
      <c r="AD20" s="89"/>
      <c r="AE20" s="88"/>
      <c r="AF20" s="99"/>
      <c r="AG20" s="87"/>
      <c r="AH20" s="205" t="s">
        <v>157</v>
      </c>
      <c r="AI20" s="139"/>
      <c r="AJ20" s="89"/>
      <c r="AK20" s="140"/>
      <c r="AL20" s="125"/>
      <c r="AM20" s="88"/>
      <c r="AN20" s="126"/>
      <c r="AO20" s="87"/>
    </row>
    <row r="21" spans="1:41" s="12" customFormat="1" ht="14.1" customHeight="1">
      <c r="A21" s="432" t="s">
        <v>4</v>
      </c>
      <c r="B21" s="169" t="s">
        <v>167</v>
      </c>
      <c r="C21" s="159" t="s">
        <v>168</v>
      </c>
      <c r="D21" s="201">
        <v>75</v>
      </c>
      <c r="E21" s="92"/>
      <c r="F21" s="202"/>
      <c r="G21" s="131">
        <f>D21/100</f>
        <v>0.75</v>
      </c>
      <c r="H21" s="203">
        <f>(D21*$D$2)/1000</f>
        <v>34.65</v>
      </c>
      <c r="I21" s="204"/>
      <c r="J21" s="180" t="s">
        <v>165</v>
      </c>
      <c r="K21" s="159" t="s">
        <v>166</v>
      </c>
      <c r="L21" s="201">
        <v>75</v>
      </c>
      <c r="M21" s="92"/>
      <c r="N21" s="202"/>
      <c r="O21" s="131">
        <f>L21/100</f>
        <v>0.75</v>
      </c>
      <c r="P21" s="203">
        <f>(L21*$D$2)/1000</f>
        <v>34.65</v>
      </c>
      <c r="Q21" s="204"/>
      <c r="R21" s="169" t="s">
        <v>167</v>
      </c>
      <c r="S21" s="159" t="s">
        <v>168</v>
      </c>
      <c r="T21" s="160">
        <v>75</v>
      </c>
      <c r="U21" s="58"/>
      <c r="V21" s="58"/>
      <c r="W21" s="407">
        <f>T21/100</f>
        <v>0.75</v>
      </c>
      <c r="X21" s="106">
        <f>(T21*$D$2)/1000</f>
        <v>34.65</v>
      </c>
      <c r="Y21" s="90"/>
      <c r="Z21" s="169" t="s">
        <v>167</v>
      </c>
      <c r="AA21" s="159" t="s">
        <v>168</v>
      </c>
      <c r="AB21" s="160">
        <v>75</v>
      </c>
      <c r="AC21" s="58"/>
      <c r="AD21" s="58"/>
      <c r="AE21" s="407">
        <f>AB21/100</f>
        <v>0.75</v>
      </c>
      <c r="AF21" s="106">
        <f>(AB21*$D$2)/1000</f>
        <v>34.65</v>
      </c>
      <c r="AG21" s="90"/>
      <c r="AH21" s="169" t="s">
        <v>167</v>
      </c>
      <c r="AI21" s="159" t="s">
        <v>168</v>
      </c>
      <c r="AJ21" s="160">
        <v>75</v>
      </c>
      <c r="AK21" s="58"/>
      <c r="AL21" s="58"/>
      <c r="AM21" s="88">
        <f>AJ21/100</f>
        <v>0.75</v>
      </c>
      <c r="AN21" s="106">
        <f>(AJ21*$D$2)/1000</f>
        <v>34.65</v>
      </c>
      <c r="AO21" s="90"/>
    </row>
    <row r="22" spans="1:41" s="12" customFormat="1" ht="14.1" customHeight="1">
      <c r="A22" s="432"/>
      <c r="B22" s="169" t="s">
        <v>171</v>
      </c>
      <c r="C22" s="444" t="s">
        <v>170</v>
      </c>
      <c r="D22" s="89"/>
      <c r="E22" s="89"/>
      <c r="F22" s="89"/>
      <c r="G22" s="88"/>
      <c r="H22" s="99"/>
      <c r="I22" s="87"/>
      <c r="J22" s="180" t="s">
        <v>169</v>
      </c>
      <c r="K22" s="444" t="s">
        <v>170</v>
      </c>
      <c r="L22" s="89"/>
      <c r="M22" s="89"/>
      <c r="N22" s="89"/>
      <c r="O22" s="88"/>
      <c r="P22" s="99"/>
      <c r="Q22" s="87"/>
      <c r="R22" s="169" t="s">
        <v>171</v>
      </c>
      <c r="S22" s="444" t="s">
        <v>170</v>
      </c>
      <c r="T22" s="89"/>
      <c r="U22" s="89"/>
      <c r="V22" s="89"/>
      <c r="W22" s="88"/>
      <c r="X22" s="99"/>
      <c r="Y22" s="87"/>
      <c r="Z22" s="169" t="s">
        <v>171</v>
      </c>
      <c r="AA22" s="444" t="s">
        <v>170</v>
      </c>
      <c r="AB22" s="89"/>
      <c r="AC22" s="89"/>
      <c r="AD22" s="89"/>
      <c r="AE22" s="88"/>
      <c r="AF22" s="99"/>
      <c r="AG22" s="87"/>
      <c r="AH22" s="169" t="s">
        <v>171</v>
      </c>
      <c r="AI22" s="444" t="s">
        <v>170</v>
      </c>
      <c r="AJ22" s="89"/>
      <c r="AK22" s="89"/>
      <c r="AL22" s="89"/>
      <c r="AM22" s="88"/>
      <c r="AN22" s="99"/>
      <c r="AO22" s="87"/>
    </row>
    <row r="23" spans="1:41" s="12" customFormat="1" ht="14.1" customHeight="1">
      <c r="A23" s="432"/>
      <c r="B23" s="169" t="s">
        <v>172</v>
      </c>
      <c r="C23" s="445"/>
      <c r="D23" s="160"/>
      <c r="E23" s="89"/>
      <c r="F23" s="58"/>
      <c r="G23" s="88"/>
      <c r="H23" s="99"/>
      <c r="I23" s="87"/>
      <c r="J23" s="180" t="s">
        <v>172</v>
      </c>
      <c r="K23" s="445"/>
      <c r="L23" s="160"/>
      <c r="M23" s="89"/>
      <c r="N23" s="58"/>
      <c r="O23" s="88"/>
      <c r="P23" s="99"/>
      <c r="Q23" s="87"/>
      <c r="R23" s="169" t="s">
        <v>172</v>
      </c>
      <c r="S23" s="445"/>
      <c r="T23" s="89"/>
      <c r="U23" s="89"/>
      <c r="V23" s="58"/>
      <c r="W23" s="88"/>
      <c r="X23" s="99"/>
      <c r="Y23" s="87"/>
      <c r="Z23" s="169" t="s">
        <v>172</v>
      </c>
      <c r="AA23" s="445"/>
      <c r="AB23" s="89"/>
      <c r="AC23" s="89"/>
      <c r="AD23" s="58"/>
      <c r="AE23" s="88"/>
      <c r="AF23" s="99"/>
      <c r="AG23" s="87"/>
      <c r="AH23" s="169" t="s">
        <v>172</v>
      </c>
      <c r="AI23" s="445"/>
      <c r="AJ23" s="89"/>
      <c r="AK23" s="89"/>
      <c r="AL23" s="58"/>
      <c r="AM23" s="88"/>
      <c r="AN23" s="99"/>
      <c r="AO23" s="87"/>
    </row>
    <row r="24" spans="1:41" s="12" customFormat="1" ht="14.1" customHeight="1">
      <c r="A24" s="432"/>
      <c r="B24" s="170" t="s">
        <v>160</v>
      </c>
      <c r="C24" s="445"/>
      <c r="D24" s="89"/>
      <c r="E24" s="89"/>
      <c r="F24" s="89"/>
      <c r="G24" s="88"/>
      <c r="H24" s="99"/>
      <c r="I24" s="87"/>
      <c r="J24" s="92" t="s">
        <v>160</v>
      </c>
      <c r="K24" s="445"/>
      <c r="L24" s="89"/>
      <c r="M24" s="89"/>
      <c r="N24" s="89"/>
      <c r="O24" s="88"/>
      <c r="P24" s="99"/>
      <c r="Q24" s="87"/>
      <c r="R24" s="170" t="s">
        <v>160</v>
      </c>
      <c r="S24" s="445"/>
      <c r="T24" s="89"/>
      <c r="U24" s="89"/>
      <c r="V24" s="89"/>
      <c r="W24" s="88"/>
      <c r="X24" s="99"/>
      <c r="Y24" s="87"/>
      <c r="Z24" s="170" t="s">
        <v>160</v>
      </c>
      <c r="AA24" s="445"/>
      <c r="AB24" s="89"/>
      <c r="AC24" s="89"/>
      <c r="AD24" s="89"/>
      <c r="AE24" s="88"/>
      <c r="AF24" s="99"/>
      <c r="AG24" s="87"/>
      <c r="AH24" s="170" t="s">
        <v>160</v>
      </c>
      <c r="AI24" s="445"/>
      <c r="AJ24" s="89"/>
      <c r="AK24" s="89"/>
      <c r="AL24" s="89"/>
      <c r="AM24" s="88"/>
      <c r="AN24" s="99"/>
      <c r="AO24" s="87"/>
    </row>
    <row r="25" spans="1:41" s="12" customFormat="1" ht="14.1" customHeight="1">
      <c r="A25" s="461" t="s">
        <v>5</v>
      </c>
      <c r="B25" s="196" t="s">
        <v>173</v>
      </c>
      <c r="C25" s="227" t="s">
        <v>174</v>
      </c>
      <c r="D25" s="73">
        <v>30</v>
      </c>
      <c r="E25" s="228"/>
      <c r="F25" s="88"/>
      <c r="G25" s="88">
        <f>D25/100</f>
        <v>0.3</v>
      </c>
      <c r="H25" s="126">
        <f>(D25*$D$2)/1000</f>
        <v>13.86</v>
      </c>
      <c r="I25" s="87"/>
      <c r="J25" s="196" t="s">
        <v>211</v>
      </c>
      <c r="K25" s="227" t="s">
        <v>349</v>
      </c>
      <c r="L25" s="73">
        <v>40</v>
      </c>
      <c r="M25" s="228"/>
      <c r="N25" s="88"/>
      <c r="O25" s="88">
        <f>L25/100</f>
        <v>0.4</v>
      </c>
      <c r="P25" s="126">
        <f>(L25*$D$2)/1000</f>
        <v>18.48</v>
      </c>
      <c r="Q25" s="87"/>
      <c r="R25" s="196"/>
      <c r="S25" s="227"/>
      <c r="T25" s="73"/>
      <c r="U25" s="228"/>
      <c r="V25" s="88"/>
      <c r="W25" s="88"/>
      <c r="X25" s="126"/>
      <c r="Y25" s="87"/>
      <c r="Z25" s="226" t="s">
        <v>358</v>
      </c>
      <c r="AA25" s="227" t="s">
        <v>361</v>
      </c>
      <c r="AB25" s="73">
        <v>15</v>
      </c>
      <c r="AC25" s="228">
        <f>AB25/25</f>
        <v>0.6</v>
      </c>
      <c r="AD25" s="88"/>
      <c r="AE25" s="88"/>
      <c r="AF25" s="126">
        <f>(AB25*$D$2)/1000</f>
        <v>6.93</v>
      </c>
      <c r="AG25" s="79"/>
      <c r="AH25" s="196" t="s">
        <v>137</v>
      </c>
      <c r="AI25" s="227" t="s">
        <v>374</v>
      </c>
      <c r="AJ25" s="73">
        <v>20</v>
      </c>
      <c r="AK25" s="228">
        <f>AJ25/90</f>
        <v>0.22222222222222221</v>
      </c>
      <c r="AL25" s="88"/>
      <c r="AM25" s="88"/>
      <c r="AN25" s="126">
        <f>(AJ25*$D$2)/1000</f>
        <v>9.24</v>
      </c>
      <c r="AO25" s="94"/>
    </row>
    <row r="26" spans="1:41" s="12" customFormat="1" ht="14.1" customHeight="1">
      <c r="A26" s="462"/>
      <c r="B26" s="197" t="s">
        <v>176</v>
      </c>
      <c r="C26" s="17" t="s">
        <v>274</v>
      </c>
      <c r="D26" s="73">
        <v>12</v>
      </c>
      <c r="E26" s="136"/>
      <c r="F26" s="191">
        <f>D26*0.5/35</f>
        <v>0.17142857142857143</v>
      </c>
      <c r="G26" s="88"/>
      <c r="H26" s="126">
        <f>(D26*$D$2)/1000</f>
        <v>5.5439999999999996</v>
      </c>
      <c r="I26" s="90"/>
      <c r="J26" s="197" t="s">
        <v>208</v>
      </c>
      <c r="K26" s="17" t="s">
        <v>213</v>
      </c>
      <c r="L26" s="73">
        <v>12</v>
      </c>
      <c r="M26" s="136"/>
      <c r="N26" s="191">
        <f>L26*0.5/35</f>
        <v>0.17142857142857143</v>
      </c>
      <c r="O26" s="88"/>
      <c r="P26" s="126">
        <f>(L26*$D$2)/1000</f>
        <v>5.5439999999999996</v>
      </c>
      <c r="Q26" s="94"/>
      <c r="R26" s="197"/>
      <c r="S26" s="17"/>
      <c r="T26" s="73"/>
      <c r="U26" s="136"/>
      <c r="V26" s="191"/>
      <c r="W26" s="88"/>
      <c r="X26" s="126"/>
      <c r="Y26" s="94"/>
      <c r="Z26" s="229" t="s">
        <v>177</v>
      </c>
      <c r="AA26" s="17" t="s">
        <v>362</v>
      </c>
      <c r="AB26" s="73">
        <v>5</v>
      </c>
      <c r="AC26" s="228">
        <f>AB26/20</f>
        <v>0.25</v>
      </c>
      <c r="AD26" s="191"/>
      <c r="AE26" s="88"/>
      <c r="AF26" s="126">
        <f>(AB26*$D$2)/1000</f>
        <v>2.31</v>
      </c>
      <c r="AG26" s="68"/>
      <c r="AH26" s="197" t="s">
        <v>373</v>
      </c>
      <c r="AI26" s="17" t="s">
        <v>213</v>
      </c>
      <c r="AJ26" s="73">
        <v>12</v>
      </c>
      <c r="AK26" s="136"/>
      <c r="AL26" s="191">
        <f>AJ26*0.5/35</f>
        <v>0.17142857142857143</v>
      </c>
      <c r="AM26" s="88"/>
      <c r="AN26" s="126">
        <f>(AJ26*$D$2)/1000</f>
        <v>5.5439999999999996</v>
      </c>
      <c r="AO26" s="94"/>
    </row>
    <row r="27" spans="1:41" s="12" customFormat="1" ht="14.1" customHeight="1">
      <c r="A27" s="462"/>
      <c r="B27" s="197" t="s">
        <v>273</v>
      </c>
      <c r="C27" s="227"/>
      <c r="D27" s="73"/>
      <c r="E27" s="228"/>
      <c r="F27" s="88"/>
      <c r="G27" s="88"/>
      <c r="H27" s="126"/>
      <c r="I27" s="68"/>
      <c r="J27" s="197" t="s">
        <v>215</v>
      </c>
      <c r="K27" s="227"/>
      <c r="L27" s="73"/>
      <c r="M27" s="228"/>
      <c r="N27" s="88"/>
      <c r="O27" s="88"/>
      <c r="P27" s="126"/>
      <c r="Q27" s="87"/>
      <c r="R27" s="197"/>
      <c r="S27" s="227"/>
      <c r="T27" s="73"/>
      <c r="U27" s="228"/>
      <c r="V27" s="88"/>
      <c r="W27" s="407"/>
      <c r="X27" s="126"/>
      <c r="Y27" s="87"/>
      <c r="Z27" s="229" t="s">
        <v>359</v>
      </c>
      <c r="AA27" s="227"/>
      <c r="AB27" s="73"/>
      <c r="AC27" s="131"/>
      <c r="AD27" s="136"/>
      <c r="AE27" s="88"/>
      <c r="AF27" s="126"/>
      <c r="AG27" s="68"/>
      <c r="AH27" s="197" t="s">
        <v>215</v>
      </c>
      <c r="AI27" s="227" t="s">
        <v>375</v>
      </c>
      <c r="AJ27" s="73">
        <v>10</v>
      </c>
      <c r="AK27" s="228"/>
      <c r="AL27" s="88"/>
      <c r="AM27" s="407">
        <f>AJ27/100</f>
        <v>0.1</v>
      </c>
      <c r="AN27" s="126">
        <f t="shared" ref="AN27:AN28" si="7">(AJ27*$D$2)/1000</f>
        <v>4.62</v>
      </c>
      <c r="AO27" s="87"/>
    </row>
    <row r="28" spans="1:41" s="12" customFormat="1" ht="14.1" customHeight="1">
      <c r="A28" s="462"/>
      <c r="B28" s="229" t="s">
        <v>217</v>
      </c>
      <c r="C28" s="17"/>
      <c r="D28" s="88"/>
      <c r="E28" s="58"/>
      <c r="F28" s="136"/>
      <c r="G28" s="136"/>
      <c r="H28" s="126"/>
      <c r="I28" s="109"/>
      <c r="J28" s="229" t="s">
        <v>189</v>
      </c>
      <c r="K28" s="17"/>
      <c r="L28" s="88"/>
      <c r="M28" s="58"/>
      <c r="N28" s="136"/>
      <c r="O28" s="136"/>
      <c r="P28" s="126"/>
      <c r="Q28" s="87"/>
      <c r="R28" s="229"/>
      <c r="S28" s="17"/>
      <c r="T28" s="88"/>
      <c r="U28" s="58"/>
      <c r="V28" s="136"/>
      <c r="W28" s="136"/>
      <c r="X28" s="126"/>
      <c r="Y28" s="87"/>
      <c r="Z28" s="229" t="s">
        <v>360</v>
      </c>
      <c r="AA28" s="17"/>
      <c r="AB28" s="73"/>
      <c r="AC28" s="58"/>
      <c r="AD28" s="88"/>
      <c r="AE28" s="88"/>
      <c r="AF28" s="230"/>
      <c r="AG28" s="68"/>
      <c r="AH28" s="229" t="s">
        <v>189</v>
      </c>
      <c r="AI28" s="17" t="s">
        <v>376</v>
      </c>
      <c r="AJ28" s="88">
        <v>2</v>
      </c>
      <c r="AK28" s="58"/>
      <c r="AL28" s="136"/>
      <c r="AM28" s="136"/>
      <c r="AN28" s="126">
        <f t="shared" si="7"/>
        <v>0.92400000000000004</v>
      </c>
      <c r="AO28" s="129"/>
    </row>
    <row r="29" spans="1:41" s="12" customFormat="1" ht="14.1" customHeight="1">
      <c r="A29" s="462"/>
      <c r="B29" s="229" t="s">
        <v>80</v>
      </c>
      <c r="C29" s="17"/>
      <c r="D29" s="88"/>
      <c r="E29" s="243"/>
      <c r="F29" s="243"/>
      <c r="G29" s="73"/>
      <c r="H29" s="80"/>
      <c r="I29" s="68"/>
      <c r="J29" s="229" t="s">
        <v>80</v>
      </c>
      <c r="K29" s="17"/>
      <c r="L29" s="88"/>
      <c r="M29" s="243"/>
      <c r="N29" s="243"/>
      <c r="O29" s="73"/>
      <c r="P29" s="80"/>
      <c r="Q29" s="129"/>
      <c r="R29" s="229"/>
      <c r="S29" s="17"/>
      <c r="T29" s="88"/>
      <c r="U29" s="243"/>
      <c r="V29" s="243"/>
      <c r="W29" s="73"/>
      <c r="X29" s="80"/>
      <c r="Y29" s="129"/>
      <c r="Z29" s="229" t="s">
        <v>0</v>
      </c>
      <c r="AA29" s="17"/>
      <c r="AB29" s="73"/>
      <c r="AC29" s="231"/>
      <c r="AD29" s="231"/>
      <c r="AE29" s="231"/>
      <c r="AF29" s="232"/>
      <c r="AG29" s="68"/>
      <c r="AH29" s="229" t="s">
        <v>80</v>
      </c>
      <c r="AI29" s="17"/>
      <c r="AJ29" s="88"/>
      <c r="AK29" s="243"/>
      <c r="AL29" s="243"/>
      <c r="AM29" s="73"/>
      <c r="AN29" s="80"/>
      <c r="AO29" s="68"/>
    </row>
    <row r="30" spans="1:41" s="12" customFormat="1" ht="14.1" customHeight="1">
      <c r="A30" s="462"/>
      <c r="B30" s="102" t="s">
        <v>50</v>
      </c>
      <c r="C30" s="190"/>
      <c r="D30" s="88"/>
      <c r="E30" s="70"/>
      <c r="F30" s="70"/>
      <c r="G30" s="73"/>
      <c r="H30" s="106"/>
      <c r="I30" s="129"/>
      <c r="J30" s="236"/>
      <c r="K30" s="17"/>
      <c r="L30" s="89"/>
      <c r="M30" s="70"/>
      <c r="N30" s="70"/>
      <c r="O30" s="88"/>
      <c r="P30" s="106"/>
      <c r="Q30" s="68"/>
      <c r="R30" s="236"/>
      <c r="S30" s="17"/>
      <c r="T30" s="89"/>
      <c r="U30" s="70"/>
      <c r="V30" s="70"/>
      <c r="W30" s="88"/>
      <c r="X30" s="106"/>
      <c r="Y30" s="68"/>
      <c r="Z30" s="236"/>
      <c r="AA30" s="17"/>
      <c r="AB30" s="89"/>
      <c r="AC30" s="70"/>
      <c r="AD30" s="70"/>
      <c r="AE30" s="88"/>
      <c r="AF30" s="106"/>
      <c r="AG30" s="79"/>
      <c r="AH30" s="229"/>
      <c r="AI30" s="17"/>
      <c r="AJ30" s="73"/>
      <c r="AK30" s="231"/>
      <c r="AL30" s="231"/>
      <c r="AM30" s="231"/>
      <c r="AN30" s="232"/>
      <c r="AO30" s="68"/>
    </row>
    <row r="31" spans="1:41" s="12" customFormat="1" ht="14.1" customHeight="1">
      <c r="A31" s="463"/>
      <c r="B31" s="102"/>
      <c r="C31" s="60"/>
      <c r="D31" s="61"/>
      <c r="E31" s="70"/>
      <c r="F31" s="70"/>
      <c r="G31" s="70"/>
      <c r="H31" s="106"/>
      <c r="I31" s="79"/>
      <c r="J31" s="102" t="s">
        <v>50</v>
      </c>
      <c r="K31" s="387" t="s">
        <v>276</v>
      </c>
      <c r="L31" s="388">
        <v>1</v>
      </c>
      <c r="M31" s="70"/>
      <c r="N31" s="70"/>
      <c r="O31" s="70"/>
      <c r="P31" s="106"/>
      <c r="Q31" s="79"/>
      <c r="R31" s="102"/>
      <c r="S31" s="380"/>
      <c r="T31" s="384"/>
      <c r="U31" s="24"/>
      <c r="V31" s="24"/>
      <c r="W31" s="24"/>
      <c r="X31" s="30"/>
      <c r="Y31" s="110"/>
      <c r="Z31" s="102" t="s">
        <v>75</v>
      </c>
      <c r="AA31" s="381" t="s">
        <v>275</v>
      </c>
      <c r="AB31" s="61">
        <v>1</v>
      </c>
      <c r="AC31" s="62"/>
      <c r="AD31" s="62"/>
      <c r="AE31" s="62"/>
      <c r="AF31" s="63"/>
      <c r="AG31" s="110"/>
      <c r="AH31" s="102" t="s">
        <v>50</v>
      </c>
      <c r="AI31" s="380"/>
      <c r="AJ31" s="384"/>
      <c r="AK31" s="62"/>
      <c r="AL31" s="62"/>
      <c r="AM31" s="62"/>
      <c r="AN31" s="147"/>
      <c r="AO31" s="148"/>
    </row>
    <row r="32" spans="1:41" s="12" customFormat="1" ht="14.1" customHeight="1">
      <c r="A32" s="211"/>
      <c r="B32" s="75"/>
      <c r="C32" s="199" t="s">
        <v>39</v>
      </c>
      <c r="D32" s="147"/>
      <c r="E32" s="200"/>
      <c r="F32" s="200"/>
      <c r="G32" s="200"/>
      <c r="H32" s="147"/>
      <c r="I32" s="148" t="s">
        <v>69</v>
      </c>
      <c r="J32" s="75"/>
      <c r="K32" s="111" t="s">
        <v>34</v>
      </c>
      <c r="L32" s="119"/>
      <c r="M32" s="113"/>
      <c r="N32" s="113"/>
      <c r="O32" s="113"/>
      <c r="P32" s="147"/>
      <c r="Q32" s="148" t="s">
        <v>70</v>
      </c>
      <c r="R32" s="118"/>
      <c r="S32" s="111" t="s">
        <v>34</v>
      </c>
      <c r="T32" s="112"/>
      <c r="U32" s="113"/>
      <c r="V32" s="113"/>
      <c r="W32" s="113"/>
      <c r="X32" s="147"/>
      <c r="Y32" s="148" t="s">
        <v>70</v>
      </c>
      <c r="Z32" s="19"/>
      <c r="AA32" s="111" t="s">
        <v>34</v>
      </c>
      <c r="AB32" s="112"/>
      <c r="AC32" s="113"/>
      <c r="AD32" s="113"/>
      <c r="AE32" s="113"/>
      <c r="AF32" s="147"/>
      <c r="AG32" s="148" t="s">
        <v>69</v>
      </c>
      <c r="AH32" s="19"/>
      <c r="AI32" s="199" t="s">
        <v>34</v>
      </c>
      <c r="AJ32" s="147"/>
      <c r="AK32" s="200"/>
      <c r="AL32" s="200"/>
      <c r="AM32" s="200"/>
      <c r="AN32" s="147"/>
      <c r="AO32" s="148" t="s">
        <v>69</v>
      </c>
    </row>
    <row r="33" spans="1:41" s="12" customFormat="1" ht="14.1" customHeight="1">
      <c r="A33" s="439"/>
      <c r="B33" s="442" t="s">
        <v>40</v>
      </c>
      <c r="C33" s="40" t="s">
        <v>45</v>
      </c>
      <c r="D33" s="95"/>
      <c r="E33" s="114"/>
      <c r="F33" s="114"/>
      <c r="G33" s="114"/>
      <c r="H33" s="149"/>
      <c r="I33" s="49">
        <f>SUM(E5:E31)</f>
        <v>5</v>
      </c>
      <c r="J33" s="449" t="s">
        <v>35</v>
      </c>
      <c r="K33" s="40" t="s">
        <v>45</v>
      </c>
      <c r="L33" s="48"/>
      <c r="M33" s="120"/>
      <c r="N33" s="120"/>
      <c r="O33" s="120"/>
      <c r="P33" s="149"/>
      <c r="Q33" s="49">
        <f>SUM(M5:M31)</f>
        <v>5</v>
      </c>
      <c r="R33" s="437" t="s">
        <v>35</v>
      </c>
      <c r="S33" s="40" t="s">
        <v>45</v>
      </c>
      <c r="T33" s="48"/>
      <c r="U33" s="120"/>
      <c r="V33" s="120"/>
      <c r="W33" s="120"/>
      <c r="X33" s="149"/>
      <c r="Y33" s="49">
        <f>SUM(U5:U31)</f>
        <v>5.2857142857142856</v>
      </c>
      <c r="Z33" s="437" t="s">
        <v>35</v>
      </c>
      <c r="AA33" s="40" t="s">
        <v>45</v>
      </c>
      <c r="AB33" s="48"/>
      <c r="AC33" s="120"/>
      <c r="AD33" s="120"/>
      <c r="AE33" s="120"/>
      <c r="AF33" s="149"/>
      <c r="AG33" s="49">
        <f>SUM(AC5:AC31)</f>
        <v>5.0999999999999996</v>
      </c>
      <c r="AH33" s="437" t="s">
        <v>35</v>
      </c>
      <c r="AI33" s="40" t="s">
        <v>45</v>
      </c>
      <c r="AJ33" s="48"/>
      <c r="AK33" s="120"/>
      <c r="AL33" s="120"/>
      <c r="AM33" s="120"/>
      <c r="AN33" s="149"/>
      <c r="AO33" s="49">
        <f>SUM(AK5:AK31)</f>
        <v>5.2555555555555555</v>
      </c>
    </row>
    <row r="34" spans="1:41" s="15" customFormat="1" ht="14.1" customHeight="1">
      <c r="A34" s="440"/>
      <c r="B34" s="442"/>
      <c r="C34" s="41" t="s">
        <v>46</v>
      </c>
      <c r="D34" s="96"/>
      <c r="E34" s="114"/>
      <c r="F34" s="114"/>
      <c r="G34" s="114"/>
      <c r="H34" s="149"/>
      <c r="I34" s="49">
        <f>SUM(F5:F31)</f>
        <v>2.54025974025974</v>
      </c>
      <c r="J34" s="449"/>
      <c r="K34" s="41" t="s">
        <v>46</v>
      </c>
      <c r="L34" s="49"/>
      <c r="M34" s="120"/>
      <c r="N34" s="120"/>
      <c r="O34" s="120"/>
      <c r="P34" s="149"/>
      <c r="Q34" s="49">
        <f>SUM(N5:N31)</f>
        <v>2.3571428571428568</v>
      </c>
      <c r="R34" s="437"/>
      <c r="S34" s="41" t="s">
        <v>46</v>
      </c>
      <c r="T34" s="49"/>
      <c r="U34" s="120"/>
      <c r="V34" s="120"/>
      <c r="W34" s="120"/>
      <c r="X34" s="149"/>
      <c r="Y34" s="49">
        <f>SUM(V5:V31)</f>
        <v>2.214285714285714</v>
      </c>
      <c r="Z34" s="437"/>
      <c r="AA34" s="41" t="s">
        <v>46</v>
      </c>
      <c r="AB34" s="49"/>
      <c r="AC34" s="120"/>
      <c r="AD34" s="120"/>
      <c r="AE34" s="120"/>
      <c r="AF34" s="149"/>
      <c r="AG34" s="49">
        <f>SUM(AD5:AD31)</f>
        <v>2.3428571428571425</v>
      </c>
      <c r="AH34" s="437"/>
      <c r="AI34" s="41" t="s">
        <v>46</v>
      </c>
      <c r="AJ34" s="49"/>
      <c r="AK34" s="120"/>
      <c r="AL34" s="120"/>
      <c r="AM34" s="120"/>
      <c r="AN34" s="149"/>
      <c r="AO34" s="49">
        <f>SUM(AL5:AL31)</f>
        <v>2.4727272727272727</v>
      </c>
    </row>
    <row r="35" spans="1:41" s="15" customFormat="1" ht="14.1" customHeight="1">
      <c r="A35" s="440"/>
      <c r="B35" s="442"/>
      <c r="C35" s="42" t="s">
        <v>41</v>
      </c>
      <c r="D35" s="97"/>
      <c r="E35" s="95"/>
      <c r="F35" s="95"/>
      <c r="G35" s="95"/>
      <c r="H35" s="150"/>
      <c r="I35" s="49">
        <f>SUM(G7:G31)</f>
        <v>1.76</v>
      </c>
      <c r="J35" s="449"/>
      <c r="K35" s="42" t="s">
        <v>36</v>
      </c>
      <c r="L35" s="50"/>
      <c r="M35" s="48"/>
      <c r="N35" s="48"/>
      <c r="O35" s="48"/>
      <c r="P35" s="150"/>
      <c r="Q35" s="49">
        <f>SUM(O7:O31)</f>
        <v>1.73</v>
      </c>
      <c r="R35" s="437"/>
      <c r="S35" s="42" t="s">
        <v>36</v>
      </c>
      <c r="T35" s="50"/>
      <c r="U35" s="48"/>
      <c r="V35" s="48"/>
      <c r="W35" s="48"/>
      <c r="X35" s="150"/>
      <c r="Y35" s="49">
        <f>SUM(W7:W31)</f>
        <v>2.2599999999999998</v>
      </c>
      <c r="Z35" s="437"/>
      <c r="AA35" s="42" t="s">
        <v>36</v>
      </c>
      <c r="AB35" s="50"/>
      <c r="AC35" s="48"/>
      <c r="AD35" s="48"/>
      <c r="AE35" s="48"/>
      <c r="AF35" s="150"/>
      <c r="AG35" s="49">
        <f>SUM(AE7:AE31)</f>
        <v>1.85</v>
      </c>
      <c r="AH35" s="437"/>
      <c r="AI35" s="42" t="s">
        <v>36</v>
      </c>
      <c r="AJ35" s="50"/>
      <c r="AK35" s="48"/>
      <c r="AL35" s="48"/>
      <c r="AM35" s="48"/>
      <c r="AN35" s="150"/>
      <c r="AO35" s="49">
        <f>SUM(AM7:AM31)</f>
        <v>1.5500000000000003</v>
      </c>
    </row>
    <row r="36" spans="1:41" s="12" customFormat="1" ht="14.1" customHeight="1">
      <c r="A36" s="440"/>
      <c r="B36" s="442"/>
      <c r="C36" s="42" t="s">
        <v>42</v>
      </c>
      <c r="D36" s="97"/>
      <c r="E36" s="96"/>
      <c r="F36" s="96"/>
      <c r="G36" s="96"/>
      <c r="H36" s="51"/>
      <c r="I36" s="49">
        <f>D31</f>
        <v>0</v>
      </c>
      <c r="J36" s="449"/>
      <c r="K36" s="42" t="s">
        <v>37</v>
      </c>
      <c r="L36" s="50"/>
      <c r="M36" s="49"/>
      <c r="N36" s="49"/>
      <c r="O36" s="49"/>
      <c r="P36" s="51"/>
      <c r="Q36" s="49">
        <v>0</v>
      </c>
      <c r="R36" s="437"/>
      <c r="S36" s="42" t="s">
        <v>37</v>
      </c>
      <c r="T36" s="50"/>
      <c r="U36" s="49"/>
      <c r="V36" s="49"/>
      <c r="W36" s="49"/>
      <c r="X36" s="51"/>
      <c r="Y36" s="49">
        <v>0</v>
      </c>
      <c r="Z36" s="437"/>
      <c r="AA36" s="42" t="s">
        <v>37</v>
      </c>
      <c r="AB36" s="50"/>
      <c r="AC36" s="49"/>
      <c r="AD36" s="49"/>
      <c r="AE36" s="49"/>
      <c r="AF36" s="51"/>
      <c r="AG36" s="49">
        <v>1</v>
      </c>
      <c r="AH36" s="437"/>
      <c r="AI36" s="42" t="s">
        <v>37</v>
      </c>
      <c r="AJ36" s="50"/>
      <c r="AK36" s="49"/>
      <c r="AL36" s="49"/>
      <c r="AM36" s="49"/>
      <c r="AN36" s="51"/>
      <c r="AO36" s="49">
        <v>0</v>
      </c>
    </row>
    <row r="37" spans="1:41" s="12" customFormat="1" ht="14.1" customHeight="1">
      <c r="A37" s="440"/>
      <c r="B37" s="442"/>
      <c r="C37" s="40" t="s">
        <v>44</v>
      </c>
      <c r="D37" s="97"/>
      <c r="E37" s="97"/>
      <c r="F37" s="97"/>
      <c r="G37" s="97"/>
      <c r="H37" s="50"/>
      <c r="I37" s="49">
        <v>0</v>
      </c>
      <c r="J37" s="449"/>
      <c r="K37" s="40" t="s">
        <v>44</v>
      </c>
      <c r="L37" s="50"/>
      <c r="M37" s="50"/>
      <c r="N37" s="50"/>
      <c r="O37" s="50"/>
      <c r="P37" s="50"/>
      <c r="Q37" s="49">
        <v>1</v>
      </c>
      <c r="R37" s="437"/>
      <c r="S37" s="40" t="s">
        <v>44</v>
      </c>
      <c r="T37" s="50"/>
      <c r="U37" s="50"/>
      <c r="V37" s="50"/>
      <c r="W37" s="50"/>
      <c r="X37" s="50"/>
      <c r="Y37" s="49">
        <v>0</v>
      </c>
      <c r="Z37" s="437"/>
      <c r="AA37" s="40" t="s">
        <v>44</v>
      </c>
      <c r="AB37" s="50"/>
      <c r="AC37" s="50"/>
      <c r="AD37" s="50"/>
      <c r="AE37" s="50"/>
      <c r="AF37" s="50"/>
      <c r="AG37" s="49">
        <v>0</v>
      </c>
      <c r="AH37" s="437"/>
      <c r="AI37" s="40" t="s">
        <v>84</v>
      </c>
      <c r="AJ37" s="50"/>
      <c r="AK37" s="50"/>
      <c r="AL37" s="50"/>
      <c r="AM37" s="50"/>
      <c r="AN37" s="50"/>
      <c r="AO37" s="49">
        <v>0</v>
      </c>
    </row>
    <row r="38" spans="1:41" s="12" customFormat="1" ht="14.1" customHeight="1">
      <c r="A38" s="440"/>
      <c r="B38" s="442"/>
      <c r="C38" s="40" t="s">
        <v>79</v>
      </c>
      <c r="D38" s="97"/>
      <c r="E38" s="97"/>
      <c r="F38" s="97"/>
      <c r="G38" s="97"/>
      <c r="H38" s="50"/>
      <c r="I38" s="49">
        <v>2.5</v>
      </c>
      <c r="J38" s="449"/>
      <c r="K38" s="40" t="s">
        <v>79</v>
      </c>
      <c r="L38" s="50"/>
      <c r="M38" s="50"/>
      <c r="N38" s="50"/>
      <c r="O38" s="50"/>
      <c r="P38" s="50"/>
      <c r="Q38" s="49">
        <v>2.5</v>
      </c>
      <c r="R38" s="437"/>
      <c r="S38" s="40" t="s">
        <v>79</v>
      </c>
      <c r="T38" s="50"/>
      <c r="U38" s="50"/>
      <c r="V38" s="50"/>
      <c r="W38" s="50"/>
      <c r="X38" s="50"/>
      <c r="Y38" s="49">
        <v>2.5</v>
      </c>
      <c r="Z38" s="437"/>
      <c r="AA38" s="40" t="s">
        <v>79</v>
      </c>
      <c r="AB38" s="50"/>
      <c r="AC38" s="50"/>
      <c r="AD38" s="50"/>
      <c r="AE38" s="50"/>
      <c r="AF38" s="50"/>
      <c r="AG38" s="49">
        <v>2.5</v>
      </c>
      <c r="AH38" s="437"/>
      <c r="AI38" s="40" t="s">
        <v>79</v>
      </c>
      <c r="AJ38" s="50"/>
      <c r="AK38" s="50"/>
      <c r="AL38" s="50"/>
      <c r="AM38" s="50"/>
      <c r="AN38" s="50"/>
      <c r="AO38" s="49">
        <v>2.5</v>
      </c>
    </row>
    <row r="39" spans="1:41" s="12" customFormat="1" ht="14.1" customHeight="1">
      <c r="A39" s="441"/>
      <c r="B39" s="443"/>
      <c r="C39" s="42" t="s">
        <v>43</v>
      </c>
      <c r="D39" s="97"/>
      <c r="E39" s="97"/>
      <c r="F39" s="97"/>
      <c r="G39" s="97"/>
      <c r="H39" s="98"/>
      <c r="I39" s="51">
        <f>(I33*70)+(I34*75)+(I35*25)+(I36*60)+(I37*150)+(I38*45)</f>
        <v>697.01948051948057</v>
      </c>
      <c r="J39" s="450"/>
      <c r="K39" s="42" t="s">
        <v>23</v>
      </c>
      <c r="L39" s="50"/>
      <c r="M39" s="50"/>
      <c r="N39" s="50"/>
      <c r="O39" s="50"/>
      <c r="P39" s="51"/>
      <c r="Q39" s="51">
        <f>(Q33*70)+(Q34*75)+(Q35*25)+(Q36*60)+(Q37*150)+(Q38*45)</f>
        <v>832.53571428571422</v>
      </c>
      <c r="R39" s="438"/>
      <c r="S39" s="42" t="s">
        <v>23</v>
      </c>
      <c r="T39" s="50"/>
      <c r="U39" s="50"/>
      <c r="V39" s="50"/>
      <c r="W39" s="50"/>
      <c r="X39" s="51"/>
      <c r="Y39" s="51">
        <f>(Y33*70)+(Y34*75)+(Y35*25)+(Y36*60)+(Y37*150)+(Y38*45)</f>
        <v>705.07142857142856</v>
      </c>
      <c r="Z39" s="438"/>
      <c r="AA39" s="42" t="s">
        <v>23</v>
      </c>
      <c r="AB39" s="50"/>
      <c r="AC39" s="50"/>
      <c r="AD39" s="50"/>
      <c r="AE39" s="50"/>
      <c r="AF39" s="51"/>
      <c r="AG39" s="51">
        <f>(AG33*70)+(AG34*75)+(AG35*25)+(AG36*60)+(AG37*150)+(AG38*45)</f>
        <v>751.46428571428567</v>
      </c>
      <c r="AH39" s="438"/>
      <c r="AI39" s="42" t="s">
        <v>23</v>
      </c>
      <c r="AJ39" s="50"/>
      <c r="AK39" s="50"/>
      <c r="AL39" s="50"/>
      <c r="AM39" s="50"/>
      <c r="AN39" s="51"/>
      <c r="AO39" s="51">
        <f>(AO33*70)+(AO34*75)+(AO35*25)+(AO36*60)+(AO37*150)+(AO38*45)</f>
        <v>704.59343434343441</v>
      </c>
    </row>
    <row r="40" spans="1:41" ht="6.75" customHeight="1">
      <c r="B40" s="12"/>
      <c r="C40" s="46"/>
      <c r="J40" s="12"/>
      <c r="K40" s="46"/>
      <c r="L40" s="12"/>
      <c r="R40" s="12"/>
      <c r="S40" s="12"/>
      <c r="Z40" s="12"/>
      <c r="AA40" s="46"/>
      <c r="AH40" s="12"/>
      <c r="AI40" s="46"/>
    </row>
    <row r="41" spans="1:41" ht="19.5" customHeight="1">
      <c r="B41" s="12"/>
      <c r="C41" s="46" t="s">
        <v>31</v>
      </c>
      <c r="J41" s="12"/>
      <c r="K41" s="46" t="s">
        <v>38</v>
      </c>
      <c r="L41" s="12"/>
      <c r="R41" s="12"/>
      <c r="S41" s="12" t="s">
        <v>32</v>
      </c>
      <c r="Z41" s="12"/>
      <c r="AA41" s="46"/>
      <c r="AH41" s="12"/>
      <c r="AI41" s="46"/>
    </row>
    <row r="42" spans="1:41" ht="18.75" customHeight="1">
      <c r="B42" s="12"/>
      <c r="C42" s="426" t="s">
        <v>77</v>
      </c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R42" s="12"/>
      <c r="S42" s="12"/>
      <c r="Z42" s="12"/>
      <c r="AA42" s="46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C42:O42"/>
    <mergeCell ref="A21:A24"/>
    <mergeCell ref="S22:S24"/>
    <mergeCell ref="A25:A31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K22:K24"/>
    <mergeCell ref="A5:A7"/>
    <mergeCell ref="A8:A14"/>
    <mergeCell ref="A15:A20"/>
    <mergeCell ref="AI22:AI24"/>
    <mergeCell ref="AA22:AA24"/>
    <mergeCell ref="AH33:AH39"/>
    <mergeCell ref="A33:A39"/>
    <mergeCell ref="B33:B39"/>
    <mergeCell ref="J33:J39"/>
    <mergeCell ref="R33:R39"/>
    <mergeCell ref="Z33:Z39"/>
    <mergeCell ref="C22:C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AW4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2" customWidth="1"/>
    <col min="3" max="3" width="10.625" style="46" customWidth="1"/>
    <col min="4" max="4" width="4.625" customWidth="1"/>
    <col min="5" max="5" width="5.5" hidden="1" customWidth="1"/>
    <col min="6" max="6" width="5.75" style="6" hidden="1" customWidth="1"/>
    <col min="7" max="7" width="6.625" style="6" hidden="1" customWidth="1"/>
    <col min="8" max="8" width="3.625" style="34" customWidth="1"/>
    <col min="9" max="9" width="4.625" customWidth="1"/>
    <col min="10" max="10" width="3.625" style="12" customWidth="1"/>
    <col min="11" max="11" width="10.625" style="46" customWidth="1"/>
    <col min="12" max="12" width="4.625" style="12" customWidth="1"/>
    <col min="13" max="13" width="11.25" hidden="1" customWidth="1"/>
    <col min="14" max="14" width="10.875" hidden="1" customWidth="1"/>
    <col min="15" max="15" width="4.625" hidden="1" customWidth="1"/>
    <col min="16" max="16" width="3.625" style="34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2" width="10.875" hidden="1" customWidth="1"/>
    <col min="23" max="23" width="4.625" hidden="1" customWidth="1"/>
    <col min="24" max="24" width="3.625" style="34" customWidth="1"/>
    <col min="25" max="25" width="4.625" customWidth="1"/>
    <col min="26" max="26" width="3.625" style="12" customWidth="1"/>
    <col min="27" max="27" width="10.625" style="46" customWidth="1"/>
    <col min="28" max="28" width="4.625" customWidth="1"/>
    <col min="29" max="30" width="10.875" hidden="1" customWidth="1"/>
    <col min="31" max="31" width="4.625" hidden="1" customWidth="1"/>
    <col min="32" max="32" width="3.625" style="34" customWidth="1"/>
    <col min="33" max="33" width="4.625" customWidth="1"/>
    <col min="34" max="34" width="3.625" style="12" customWidth="1"/>
    <col min="35" max="35" width="10.625" style="46" customWidth="1"/>
    <col min="36" max="36" width="4.625" customWidth="1"/>
    <col min="37" max="38" width="10.875" hidden="1" customWidth="1"/>
    <col min="39" max="39" width="4.625" hidden="1" customWidth="1"/>
    <col min="40" max="40" width="3.625" style="34" customWidth="1"/>
    <col min="41" max="41" width="4.625" customWidth="1"/>
  </cols>
  <sheetData>
    <row r="1" spans="1:49" ht="19.5" customHeight="1">
      <c r="A1" s="8"/>
      <c r="B1" s="43"/>
      <c r="C1" s="43"/>
      <c r="D1" s="427" t="s">
        <v>16</v>
      </c>
      <c r="E1" s="427"/>
      <c r="F1" s="427"/>
      <c r="G1" s="427"/>
      <c r="H1" s="427"/>
      <c r="I1" s="427"/>
      <c r="J1" s="427"/>
      <c r="K1" s="6" t="s">
        <v>436</v>
      </c>
      <c r="L1" t="s">
        <v>245</v>
      </c>
      <c r="Z1" s="43"/>
      <c r="AA1" s="43"/>
      <c r="AB1" s="8"/>
      <c r="AC1" s="8"/>
      <c r="AD1" s="8"/>
      <c r="AE1" s="8"/>
      <c r="AG1" s="8"/>
      <c r="AH1" s="43"/>
      <c r="AI1" s="43"/>
      <c r="AJ1" s="8"/>
      <c r="AK1" s="8"/>
      <c r="AL1" s="8"/>
      <c r="AM1" s="8"/>
      <c r="AO1" s="8"/>
    </row>
    <row r="2" spans="1:49" ht="14.1" customHeight="1">
      <c r="A2" s="2" t="s">
        <v>14</v>
      </c>
      <c r="B2" s="44" t="s">
        <v>24</v>
      </c>
      <c r="C2" s="45" t="s">
        <v>25</v>
      </c>
      <c r="D2" s="433">
        <v>462</v>
      </c>
      <c r="E2" s="433"/>
      <c r="F2" s="32"/>
      <c r="G2" s="32"/>
      <c r="H2" s="32"/>
      <c r="I2" s="32"/>
      <c r="J2" s="47"/>
      <c r="K2" s="428" t="s">
        <v>277</v>
      </c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  <c r="AD2" s="429"/>
      <c r="AE2" s="429"/>
      <c r="AF2" s="429"/>
      <c r="AG2" s="429"/>
      <c r="AH2" s="429"/>
      <c r="AI2" s="429"/>
      <c r="AJ2" s="429"/>
      <c r="AK2" s="429"/>
      <c r="AL2" s="429"/>
      <c r="AM2" s="429"/>
      <c r="AN2" s="429"/>
      <c r="AO2" s="429"/>
    </row>
    <row r="3" spans="1:49" s="12" customFormat="1" ht="14.1" customHeight="1">
      <c r="A3" s="430" t="s">
        <v>6</v>
      </c>
      <c r="B3" s="13"/>
      <c r="C3" s="431">
        <v>45670</v>
      </c>
      <c r="D3" s="431"/>
      <c r="E3" s="16"/>
      <c r="F3" s="16"/>
      <c r="G3" s="16"/>
      <c r="H3" s="31"/>
      <c r="I3" s="13" t="s">
        <v>7</v>
      </c>
      <c r="J3" s="13"/>
      <c r="K3" s="431">
        <f>C3+1</f>
        <v>45671</v>
      </c>
      <c r="L3" s="431"/>
      <c r="M3" s="16"/>
      <c r="N3" s="16"/>
      <c r="O3" s="16"/>
      <c r="P3" s="31"/>
      <c r="Q3" s="13" t="s">
        <v>8</v>
      </c>
      <c r="R3" s="117"/>
      <c r="S3" s="431">
        <f>C3+2</f>
        <v>45672</v>
      </c>
      <c r="T3" s="431"/>
      <c r="U3" s="16"/>
      <c r="V3" s="16"/>
      <c r="W3" s="16"/>
      <c r="X3" s="31"/>
      <c r="Y3" s="13" t="s">
        <v>9</v>
      </c>
      <c r="Z3" s="117"/>
      <c r="AA3" s="431">
        <f>C3+3</f>
        <v>45673</v>
      </c>
      <c r="AB3" s="431"/>
      <c r="AC3" s="16"/>
      <c r="AD3" s="16"/>
      <c r="AE3" s="16"/>
      <c r="AF3" s="31"/>
      <c r="AG3" s="13" t="s">
        <v>10</v>
      </c>
      <c r="AH3" s="117"/>
      <c r="AI3" s="431">
        <f>C3+4</f>
        <v>45674</v>
      </c>
      <c r="AJ3" s="431"/>
      <c r="AK3" s="16"/>
      <c r="AL3" s="16"/>
      <c r="AM3" s="16"/>
      <c r="AN3" s="31"/>
      <c r="AO3" s="13" t="s">
        <v>74</v>
      </c>
    </row>
    <row r="4" spans="1:49" s="12" customFormat="1" ht="14.1" customHeight="1">
      <c r="A4" s="430"/>
      <c r="B4" s="13" t="s">
        <v>26</v>
      </c>
      <c r="C4" s="13" t="s">
        <v>27</v>
      </c>
      <c r="D4" s="13" t="s">
        <v>15</v>
      </c>
      <c r="E4" s="13" t="s">
        <v>19</v>
      </c>
      <c r="F4" s="13" t="s">
        <v>20</v>
      </c>
      <c r="G4" s="13" t="s">
        <v>22</v>
      </c>
      <c r="H4" s="31" t="s">
        <v>21</v>
      </c>
      <c r="I4" s="13" t="s">
        <v>33</v>
      </c>
      <c r="J4" s="13" t="s">
        <v>28</v>
      </c>
      <c r="K4" s="13" t="s">
        <v>29</v>
      </c>
      <c r="L4" s="13" t="s">
        <v>30</v>
      </c>
      <c r="M4" s="13" t="s">
        <v>19</v>
      </c>
      <c r="N4" s="13" t="s">
        <v>20</v>
      </c>
      <c r="O4" s="13" t="s">
        <v>22</v>
      </c>
      <c r="P4" s="31" t="s">
        <v>18</v>
      </c>
      <c r="Q4" s="13" t="s">
        <v>33</v>
      </c>
      <c r="R4" s="117" t="s">
        <v>11</v>
      </c>
      <c r="S4" s="13" t="s">
        <v>12</v>
      </c>
      <c r="T4" s="13" t="s">
        <v>15</v>
      </c>
      <c r="U4" s="13" t="s">
        <v>19</v>
      </c>
      <c r="V4" s="13" t="s">
        <v>20</v>
      </c>
      <c r="W4" s="13" t="s">
        <v>22</v>
      </c>
      <c r="X4" s="31" t="s">
        <v>21</v>
      </c>
      <c r="Y4" s="13" t="s">
        <v>33</v>
      </c>
      <c r="Z4" s="117" t="s">
        <v>11</v>
      </c>
      <c r="AA4" s="13" t="s">
        <v>12</v>
      </c>
      <c r="AB4" s="13" t="s">
        <v>15</v>
      </c>
      <c r="AC4" s="13" t="s">
        <v>19</v>
      </c>
      <c r="AD4" s="13" t="s">
        <v>20</v>
      </c>
      <c r="AE4" s="13" t="s">
        <v>22</v>
      </c>
      <c r="AF4" s="31" t="s">
        <v>21</v>
      </c>
      <c r="AG4" s="13" t="s">
        <v>33</v>
      </c>
      <c r="AH4" s="117" t="s">
        <v>26</v>
      </c>
      <c r="AI4" s="13" t="s">
        <v>27</v>
      </c>
      <c r="AJ4" s="13" t="s">
        <v>15</v>
      </c>
      <c r="AK4" s="13" t="s">
        <v>19</v>
      </c>
      <c r="AL4" s="13" t="s">
        <v>20</v>
      </c>
      <c r="AM4" s="13" t="s">
        <v>22</v>
      </c>
      <c r="AN4" s="31" t="s">
        <v>21</v>
      </c>
      <c r="AO4" s="13" t="s">
        <v>33</v>
      </c>
    </row>
    <row r="5" spans="1:49" s="12" customFormat="1" ht="14.1" customHeight="1">
      <c r="A5" s="432" t="s">
        <v>13</v>
      </c>
      <c r="B5" s="101" t="s">
        <v>67</v>
      </c>
      <c r="C5" s="85" t="s">
        <v>89</v>
      </c>
      <c r="D5" s="89">
        <v>100</v>
      </c>
      <c r="E5" s="70">
        <f>D5/20</f>
        <v>5</v>
      </c>
      <c r="F5" s="13"/>
      <c r="G5" s="13"/>
      <c r="H5" s="106">
        <f>(D5*$D$2)/1000</f>
        <v>46.2</v>
      </c>
      <c r="I5" s="123"/>
      <c r="J5" s="76" t="s">
        <v>90</v>
      </c>
      <c r="K5" s="115" t="s">
        <v>89</v>
      </c>
      <c r="L5" s="116">
        <v>80</v>
      </c>
      <c r="M5" s="70">
        <f>L5/20</f>
        <v>4</v>
      </c>
      <c r="N5" s="13"/>
      <c r="O5" s="13"/>
      <c r="P5" s="106">
        <f>(L5*$D$2)/1000</f>
        <v>36.96</v>
      </c>
      <c r="Q5" s="68"/>
      <c r="R5" s="101" t="s">
        <v>67</v>
      </c>
      <c r="S5" s="85" t="s">
        <v>89</v>
      </c>
      <c r="T5" s="89">
        <v>100</v>
      </c>
      <c r="U5" s="70">
        <f>T5/20</f>
        <v>5</v>
      </c>
      <c r="V5" s="13"/>
      <c r="W5" s="13"/>
      <c r="X5" s="106">
        <f>(T5*$D$2)/1000</f>
        <v>46.2</v>
      </c>
      <c r="Y5" s="123"/>
      <c r="Z5" s="76" t="s">
        <v>90</v>
      </c>
      <c r="AA5" s="115" t="s">
        <v>89</v>
      </c>
      <c r="AB5" s="116">
        <v>80</v>
      </c>
      <c r="AC5" s="70">
        <f>AB5/20</f>
        <v>4</v>
      </c>
      <c r="AD5" s="13"/>
      <c r="AE5" s="13"/>
      <c r="AF5" s="106">
        <f>(AB5*$D$2)/1000</f>
        <v>36.96</v>
      </c>
      <c r="AG5" s="68"/>
      <c r="AH5" s="76" t="s">
        <v>433</v>
      </c>
      <c r="AI5" s="115" t="s">
        <v>89</v>
      </c>
      <c r="AJ5" s="116">
        <v>80</v>
      </c>
      <c r="AK5" s="70">
        <f>AJ5/20</f>
        <v>4</v>
      </c>
      <c r="AL5" s="13"/>
      <c r="AM5" s="13"/>
      <c r="AN5" s="106">
        <f>(AJ5*$D$2)/1000</f>
        <v>36.96</v>
      </c>
      <c r="AO5" s="68"/>
      <c r="AQ5" s="300"/>
      <c r="AR5" s="301"/>
      <c r="AS5" s="291"/>
      <c r="AT5" s="289"/>
      <c r="AU5" s="302"/>
      <c r="AV5" s="302"/>
      <c r="AW5" s="293"/>
    </row>
    <row r="6" spans="1:49" s="12" customFormat="1" ht="14.1" customHeight="1">
      <c r="A6" s="432"/>
      <c r="B6" s="288" t="s">
        <v>91</v>
      </c>
      <c r="C6" s="85"/>
      <c r="D6" s="242"/>
      <c r="E6" s="70"/>
      <c r="F6" s="70"/>
      <c r="G6" s="73"/>
      <c r="H6" s="109"/>
      <c r="I6" s="124"/>
      <c r="J6" s="69" t="s">
        <v>91</v>
      </c>
      <c r="K6" s="77" t="s">
        <v>92</v>
      </c>
      <c r="L6" s="78">
        <v>20</v>
      </c>
      <c r="M6" s="70">
        <f>L6/20</f>
        <v>1</v>
      </c>
      <c r="N6" s="70"/>
      <c r="O6" s="13"/>
      <c r="P6" s="106">
        <f>(L6*$D$2)/1000</f>
        <v>9.24</v>
      </c>
      <c r="Q6" s="109"/>
      <c r="R6" s="288" t="s">
        <v>94</v>
      </c>
      <c r="S6" s="85"/>
      <c r="T6" s="242"/>
      <c r="U6" s="70"/>
      <c r="V6" s="70"/>
      <c r="W6" s="73"/>
      <c r="X6" s="109"/>
      <c r="Y6" s="68"/>
      <c r="Z6" s="69" t="s">
        <v>91</v>
      </c>
      <c r="AA6" s="77" t="s">
        <v>92</v>
      </c>
      <c r="AB6" s="78">
        <v>20</v>
      </c>
      <c r="AC6" s="70">
        <f>AB6/20</f>
        <v>1</v>
      </c>
      <c r="AD6" s="70"/>
      <c r="AE6" s="13"/>
      <c r="AF6" s="106">
        <f>(AB6*$D$2)/1000</f>
        <v>9.24</v>
      </c>
      <c r="AG6" s="109"/>
      <c r="AH6" s="69" t="s">
        <v>434</v>
      </c>
      <c r="AI6" s="77" t="s">
        <v>435</v>
      </c>
      <c r="AJ6" s="78">
        <v>20</v>
      </c>
      <c r="AK6" s="70">
        <f>AJ6/20</f>
        <v>1</v>
      </c>
      <c r="AL6" s="70"/>
      <c r="AM6" s="13"/>
      <c r="AN6" s="106">
        <f>(AJ6*$D$2)/1000</f>
        <v>9.24</v>
      </c>
      <c r="AO6" s="68"/>
      <c r="AQ6" s="303"/>
      <c r="AR6" s="301"/>
      <c r="AS6" s="304"/>
      <c r="AT6" s="289"/>
      <c r="AU6" s="289"/>
      <c r="AV6" s="292"/>
      <c r="AW6" s="305"/>
    </row>
    <row r="7" spans="1:49" s="12" customFormat="1" ht="14.1" customHeight="1">
      <c r="A7" s="432"/>
      <c r="B7" s="92" t="s">
        <v>93</v>
      </c>
      <c r="C7" s="85"/>
      <c r="D7" s="242"/>
      <c r="E7" s="13"/>
      <c r="F7" s="13"/>
      <c r="G7" s="13"/>
      <c r="H7" s="68"/>
      <c r="I7" s="124"/>
      <c r="J7" s="18" t="s">
        <v>93</v>
      </c>
      <c r="K7" s="5"/>
      <c r="L7" s="13"/>
      <c r="M7" s="13"/>
      <c r="N7" s="13"/>
      <c r="O7" s="13"/>
      <c r="P7" s="31"/>
      <c r="Q7" s="109"/>
      <c r="R7" s="92" t="s">
        <v>95</v>
      </c>
      <c r="S7" s="85"/>
      <c r="T7" s="242"/>
      <c r="U7" s="13"/>
      <c r="V7" s="13"/>
      <c r="W7" s="13"/>
      <c r="X7" s="68"/>
      <c r="Y7" s="68"/>
      <c r="Z7" s="18" t="s">
        <v>93</v>
      </c>
      <c r="AA7" s="5"/>
      <c r="AB7" s="13"/>
      <c r="AC7" s="13"/>
      <c r="AD7" s="13"/>
      <c r="AE7" s="13"/>
      <c r="AF7" s="31"/>
      <c r="AG7" s="109"/>
      <c r="AH7" s="18" t="s">
        <v>93</v>
      </c>
      <c r="AI7" s="5"/>
      <c r="AJ7" s="13"/>
      <c r="AK7" s="13"/>
      <c r="AL7" s="13"/>
      <c r="AM7" s="13"/>
      <c r="AN7" s="31"/>
      <c r="AO7" s="68"/>
      <c r="AQ7" s="291"/>
      <c r="AR7" s="301"/>
      <c r="AS7" s="304"/>
      <c r="AT7" s="302"/>
      <c r="AU7" s="302"/>
      <c r="AV7" s="302"/>
      <c r="AW7" s="306"/>
    </row>
    <row r="8" spans="1:49" s="12" customFormat="1" ht="14.1" customHeight="1">
      <c r="A8" s="432" t="s">
        <v>2</v>
      </c>
      <c r="B8" s="101" t="s">
        <v>218</v>
      </c>
      <c r="C8" s="85" t="s">
        <v>219</v>
      </c>
      <c r="D8" s="89">
        <v>70</v>
      </c>
      <c r="E8" s="108"/>
      <c r="F8" s="89">
        <f>D8/35</f>
        <v>2</v>
      </c>
      <c r="G8" s="136"/>
      <c r="H8" s="31">
        <f>(D8*$D$2)/1000</f>
        <v>32.340000000000003</v>
      </c>
      <c r="I8" s="90"/>
      <c r="J8" s="71" t="s">
        <v>365</v>
      </c>
      <c r="K8" s="85" t="s">
        <v>184</v>
      </c>
      <c r="L8" s="89">
        <v>100</v>
      </c>
      <c r="M8" s="241"/>
      <c r="N8" s="89">
        <f>L8*0.7/35</f>
        <v>2</v>
      </c>
      <c r="O8" s="136"/>
      <c r="P8" s="106">
        <f>(L8*$D$2)/1000</f>
        <v>46.2</v>
      </c>
      <c r="Q8" s="90"/>
      <c r="R8" s="155" t="s">
        <v>232</v>
      </c>
      <c r="S8" s="85" t="s">
        <v>147</v>
      </c>
      <c r="T8" s="89">
        <v>30</v>
      </c>
      <c r="U8" s="182"/>
      <c r="V8" s="89">
        <f>T8/35</f>
        <v>0.8571428571428571</v>
      </c>
      <c r="W8" s="88"/>
      <c r="X8" s="106">
        <f>(T8*$D$2)/1000</f>
        <v>13.86</v>
      </c>
      <c r="Y8" s="250"/>
      <c r="Z8" s="101" t="s">
        <v>312</v>
      </c>
      <c r="AA8" s="85" t="s">
        <v>138</v>
      </c>
      <c r="AB8" s="89">
        <v>75</v>
      </c>
      <c r="AC8" s="171"/>
      <c r="AD8" s="92">
        <f>AB8*0.8/35</f>
        <v>1.7142857142857142</v>
      </c>
      <c r="AE8" s="172"/>
      <c r="AF8" s="106">
        <f>(AB8*$D$2)/1000</f>
        <v>34.65</v>
      </c>
      <c r="AG8" s="90"/>
      <c r="AH8" s="196" t="s">
        <v>427</v>
      </c>
      <c r="AI8" s="100" t="s">
        <v>428</v>
      </c>
      <c r="AJ8" s="88">
        <v>70</v>
      </c>
      <c r="AK8" s="277"/>
      <c r="AL8" s="248">
        <f>AJ8/35</f>
        <v>2</v>
      </c>
      <c r="AM8" s="167"/>
      <c r="AN8" s="84">
        <f t="shared" ref="AN8:AN9" si="0">(AJ8*$D$2)/1000</f>
        <v>32.340000000000003</v>
      </c>
      <c r="AO8" s="90"/>
      <c r="AQ8" s="291"/>
      <c r="AR8" s="301"/>
      <c r="AS8" s="291"/>
      <c r="AT8" s="279"/>
      <c r="AU8" s="291"/>
      <c r="AV8" s="279"/>
      <c r="AW8" s="293"/>
    </row>
    <row r="9" spans="1:49" s="12" customFormat="1" ht="14.1" customHeight="1">
      <c r="A9" s="432"/>
      <c r="B9" s="57" t="s">
        <v>206</v>
      </c>
      <c r="C9" s="85"/>
      <c r="D9" s="89"/>
      <c r="E9" s="108"/>
      <c r="F9" s="125"/>
      <c r="G9" s="88"/>
      <c r="H9" s="31"/>
      <c r="I9" s="87"/>
      <c r="J9" s="72" t="s">
        <v>366</v>
      </c>
      <c r="K9" s="85" t="s">
        <v>368</v>
      </c>
      <c r="L9" s="89">
        <v>15</v>
      </c>
      <c r="M9" s="245"/>
      <c r="N9" s="89"/>
      <c r="O9" s="88">
        <f>L9/100</f>
        <v>0.15</v>
      </c>
      <c r="P9" s="106">
        <f t="shared" ref="P9:P12" si="1">(L9*$D$2)/1000</f>
        <v>6.93</v>
      </c>
      <c r="Q9" s="87"/>
      <c r="R9" s="146" t="s">
        <v>237</v>
      </c>
      <c r="S9" s="156" t="s">
        <v>223</v>
      </c>
      <c r="T9" s="157">
        <v>35</v>
      </c>
      <c r="U9" s="163"/>
      <c r="V9" s="125">
        <f>T9*0.5/35</f>
        <v>0.5</v>
      </c>
      <c r="W9" s="88"/>
      <c r="X9" s="106">
        <f>(T9*$D$2)/1000</f>
        <v>16.170000000000002</v>
      </c>
      <c r="Y9" s="87"/>
      <c r="Z9" s="234" t="s">
        <v>313</v>
      </c>
      <c r="AA9" s="143" t="s">
        <v>314</v>
      </c>
      <c r="AB9" s="89">
        <v>1</v>
      </c>
      <c r="AC9" s="125"/>
      <c r="AD9" s="125"/>
      <c r="AE9" s="86"/>
      <c r="AF9" s="106">
        <f>(AB9*$D$2)/1000</f>
        <v>0.46200000000000002</v>
      </c>
      <c r="AG9" s="87"/>
      <c r="AH9" s="197" t="s">
        <v>297</v>
      </c>
      <c r="AI9" s="17" t="s">
        <v>429</v>
      </c>
      <c r="AJ9" s="88">
        <v>30</v>
      </c>
      <c r="AK9" s="131"/>
      <c r="AL9" s="131"/>
      <c r="AM9" s="131">
        <f>AJ9/100</f>
        <v>0.3</v>
      </c>
      <c r="AN9" s="84">
        <f t="shared" si="0"/>
        <v>13.86</v>
      </c>
      <c r="AO9" s="87"/>
      <c r="AQ9" s="291"/>
      <c r="AR9" s="301"/>
      <c r="AS9" s="291"/>
      <c r="AT9" s="291"/>
      <c r="AU9" s="279"/>
      <c r="AV9" s="279"/>
      <c r="AW9" s="293"/>
    </row>
    <row r="10" spans="1:49" s="12" customFormat="1" ht="14.1" customHeight="1">
      <c r="A10" s="432"/>
      <c r="B10" s="57" t="s">
        <v>144</v>
      </c>
      <c r="C10" s="85"/>
      <c r="D10" s="89"/>
      <c r="E10" s="108"/>
      <c r="F10" s="89"/>
      <c r="G10" s="88"/>
      <c r="H10" s="31"/>
      <c r="I10" s="173"/>
      <c r="J10" s="72" t="s">
        <v>144</v>
      </c>
      <c r="K10" s="85" t="s">
        <v>369</v>
      </c>
      <c r="L10" s="89">
        <v>5</v>
      </c>
      <c r="M10" s="241"/>
      <c r="N10" s="125"/>
      <c r="O10" s="88"/>
      <c r="P10" s="106">
        <f t="shared" si="1"/>
        <v>2.31</v>
      </c>
      <c r="Q10" s="87"/>
      <c r="R10" s="93" t="s">
        <v>155</v>
      </c>
      <c r="S10" s="85" t="s">
        <v>184</v>
      </c>
      <c r="T10" s="89">
        <v>20</v>
      </c>
      <c r="U10" s="163"/>
      <c r="V10" s="131">
        <f>T10*0.7/35</f>
        <v>0.4</v>
      </c>
      <c r="W10" s="88"/>
      <c r="X10" s="106">
        <f>(T10*$D$2)/1000</f>
        <v>9.24</v>
      </c>
      <c r="Y10" s="173"/>
      <c r="Z10" s="93" t="s">
        <v>144</v>
      </c>
      <c r="AA10" s="143" t="s">
        <v>226</v>
      </c>
      <c r="AB10" s="89">
        <v>40</v>
      </c>
      <c r="AC10" s="125"/>
      <c r="AD10" s="125"/>
      <c r="AE10" s="88">
        <f>AB10/100</f>
        <v>0.4</v>
      </c>
      <c r="AF10" s="106">
        <f>(AB10*$D$2)/1000</f>
        <v>18.48</v>
      </c>
      <c r="AG10" s="87"/>
      <c r="AH10" s="197" t="s">
        <v>430</v>
      </c>
      <c r="AI10" s="85"/>
      <c r="AJ10" s="88"/>
      <c r="AK10" s="131"/>
      <c r="AL10" s="131"/>
      <c r="AM10" s="131"/>
      <c r="AN10" s="84"/>
      <c r="AO10" s="87"/>
      <c r="AQ10" s="291"/>
      <c r="AR10" s="301"/>
      <c r="AS10" s="291"/>
      <c r="AT10" s="307"/>
      <c r="AU10" s="291"/>
      <c r="AV10" s="279"/>
      <c r="AW10" s="293"/>
    </row>
    <row r="11" spans="1:49" s="12" customFormat="1" ht="14.1" customHeight="1">
      <c r="A11" s="432"/>
      <c r="B11" s="57" t="s">
        <v>227</v>
      </c>
      <c r="C11" s="85"/>
      <c r="D11" s="89"/>
      <c r="E11" s="108"/>
      <c r="F11" s="125"/>
      <c r="G11" s="89"/>
      <c r="H11" s="126"/>
      <c r="I11" s="87"/>
      <c r="J11" s="72" t="s">
        <v>367</v>
      </c>
      <c r="K11" s="85" t="s">
        <v>370</v>
      </c>
      <c r="L11" s="89">
        <v>0.5</v>
      </c>
      <c r="M11" s="241"/>
      <c r="N11" s="92"/>
      <c r="O11" s="175"/>
      <c r="P11" s="106">
        <f t="shared" si="1"/>
        <v>0.23100000000000001</v>
      </c>
      <c r="Q11" s="87"/>
      <c r="R11" s="93" t="s">
        <v>181</v>
      </c>
      <c r="S11" s="85" t="s">
        <v>136</v>
      </c>
      <c r="T11" s="89">
        <v>60</v>
      </c>
      <c r="U11" s="163"/>
      <c r="V11" s="131"/>
      <c r="W11" s="136">
        <f>T11/100</f>
        <v>0.6</v>
      </c>
      <c r="X11" s="106">
        <f t="shared" ref="X11:X19" si="2">(T11*$D$2)/1000</f>
        <v>27.72</v>
      </c>
      <c r="Y11" s="90"/>
      <c r="Z11" s="93" t="s">
        <v>139</v>
      </c>
      <c r="AA11" s="237"/>
      <c r="AB11" s="89"/>
      <c r="AC11" s="58"/>
      <c r="AD11" s="58"/>
      <c r="AE11" s="86"/>
      <c r="AF11" s="106">
        <f>(AB11*$D$2)/1000</f>
        <v>0</v>
      </c>
      <c r="AG11" s="87"/>
      <c r="AH11" s="197" t="s">
        <v>139</v>
      </c>
      <c r="AI11" s="17"/>
      <c r="AJ11" s="88"/>
      <c r="AK11" s="131"/>
      <c r="AL11" s="131"/>
      <c r="AM11" s="131"/>
      <c r="AN11" s="84"/>
      <c r="AO11" s="87"/>
      <c r="AQ11" s="291"/>
      <c r="AR11" s="301"/>
      <c r="AS11" s="291"/>
      <c r="AT11" s="291"/>
      <c r="AU11" s="291"/>
      <c r="AV11" s="279"/>
      <c r="AW11" s="293"/>
    </row>
    <row r="12" spans="1:49" s="12" customFormat="1" ht="14.1" customHeight="1">
      <c r="A12" s="432"/>
      <c r="B12" s="102" t="s">
        <v>228</v>
      </c>
      <c r="C12" s="85"/>
      <c r="D12" s="89"/>
      <c r="E12" s="108"/>
      <c r="F12" s="89"/>
      <c r="G12" s="136"/>
      <c r="H12" s="84"/>
      <c r="I12" s="87"/>
      <c r="J12" s="355"/>
      <c r="K12" s="85" t="s">
        <v>371</v>
      </c>
      <c r="L12" s="89">
        <v>10</v>
      </c>
      <c r="M12" s="241"/>
      <c r="N12" s="92"/>
      <c r="O12" s="88">
        <f>L12/100</f>
        <v>0.1</v>
      </c>
      <c r="P12" s="106">
        <f t="shared" si="1"/>
        <v>4.62</v>
      </c>
      <c r="Q12" s="87"/>
      <c r="R12" s="93" t="s">
        <v>198</v>
      </c>
      <c r="S12" s="159" t="s">
        <v>229</v>
      </c>
      <c r="T12" s="92">
        <v>2</v>
      </c>
      <c r="U12" s="184"/>
      <c r="V12" s="125"/>
      <c r="W12" s="88"/>
      <c r="X12" s="106">
        <f t="shared" si="2"/>
        <v>0.92400000000000004</v>
      </c>
      <c r="Y12" s="87"/>
      <c r="Z12" s="174"/>
      <c r="AA12" s="125"/>
      <c r="AB12" s="89"/>
      <c r="AC12" s="89"/>
      <c r="AD12" s="89"/>
      <c r="AE12" s="88"/>
      <c r="AF12" s="99"/>
      <c r="AG12" s="87"/>
      <c r="AH12" s="198" t="s">
        <v>50</v>
      </c>
      <c r="AI12" s="17"/>
      <c r="AJ12" s="88"/>
      <c r="AK12" s="136"/>
      <c r="AL12" s="136"/>
      <c r="AM12" s="131"/>
      <c r="AN12" s="84"/>
      <c r="AO12" s="193"/>
      <c r="AQ12" s="308"/>
      <c r="AR12" s="309"/>
      <c r="AS12" s="279"/>
      <c r="AT12" s="291"/>
      <c r="AU12" s="291"/>
      <c r="AV12" s="279"/>
      <c r="AW12" s="293"/>
    </row>
    <row r="13" spans="1:49" s="12" customFormat="1" ht="14.1" customHeight="1">
      <c r="A13" s="432"/>
      <c r="B13" s="198"/>
      <c r="C13" s="100"/>
      <c r="D13" s="160"/>
      <c r="E13" s="131"/>
      <c r="F13" s="131"/>
      <c r="G13" s="145"/>
      <c r="H13" s="106"/>
      <c r="I13" s="87"/>
      <c r="J13" s="252" t="s">
        <v>149</v>
      </c>
      <c r="K13" s="85"/>
      <c r="L13" s="253"/>
      <c r="M13" s="254"/>
      <c r="N13" s="89"/>
      <c r="O13" s="89"/>
      <c r="P13" s="99"/>
      <c r="Q13" s="87"/>
      <c r="R13" s="174" t="s">
        <v>149</v>
      </c>
      <c r="S13" s="159" t="s">
        <v>178</v>
      </c>
      <c r="T13" s="92">
        <v>20</v>
      </c>
      <c r="U13" s="144"/>
      <c r="V13" s="125"/>
      <c r="W13" s="136">
        <f>T13/100</f>
        <v>0.2</v>
      </c>
      <c r="X13" s="106">
        <f t="shared" si="2"/>
        <v>9.24</v>
      </c>
      <c r="Y13" s="87"/>
      <c r="Z13" s="174" t="s">
        <v>228</v>
      </c>
      <c r="AA13" s="100"/>
      <c r="AB13" s="160"/>
      <c r="AC13" s="131"/>
      <c r="AD13" s="131"/>
      <c r="AE13" s="145"/>
      <c r="AF13" s="106"/>
      <c r="AG13" s="87"/>
      <c r="AH13" s="82"/>
      <c r="AI13" s="85"/>
      <c r="AJ13" s="104"/>
      <c r="AK13" s="56"/>
      <c r="AL13" s="89"/>
      <c r="AM13" s="88"/>
      <c r="AN13" s="99"/>
      <c r="AO13" s="87"/>
      <c r="AQ13" s="291"/>
      <c r="AR13" s="301"/>
      <c r="AS13" s="291"/>
      <c r="AT13" s="291"/>
      <c r="AU13" s="291"/>
      <c r="AV13" s="279"/>
      <c r="AW13" s="293"/>
    </row>
    <row r="14" spans="1:49" s="12" customFormat="1" ht="14.1" customHeight="1">
      <c r="A14" s="432"/>
      <c r="B14" s="170"/>
      <c r="C14" s="85"/>
      <c r="D14" s="89"/>
      <c r="E14" s="89"/>
      <c r="F14" s="89"/>
      <c r="G14" s="88"/>
      <c r="H14" s="99"/>
      <c r="I14" s="87"/>
      <c r="J14" s="177"/>
      <c r="K14" s="85"/>
      <c r="L14" s="55"/>
      <c r="M14" s="179"/>
      <c r="N14" s="176"/>
      <c r="O14" s="88"/>
      <c r="P14" s="126"/>
      <c r="Q14" s="87"/>
      <c r="R14" s="174"/>
      <c r="S14" s="85" t="s">
        <v>230</v>
      </c>
      <c r="T14" s="89">
        <v>1</v>
      </c>
      <c r="U14" s="88"/>
      <c r="V14" s="125"/>
      <c r="W14" s="88"/>
      <c r="X14" s="106">
        <f t="shared" si="2"/>
        <v>0.46200000000000002</v>
      </c>
      <c r="Y14" s="87"/>
      <c r="Z14" s="170"/>
      <c r="AA14" s="85"/>
      <c r="AB14" s="89"/>
      <c r="AC14" s="89"/>
      <c r="AD14" s="89"/>
      <c r="AE14" s="88"/>
      <c r="AF14" s="99"/>
      <c r="AG14" s="87"/>
      <c r="AH14" s="170"/>
      <c r="AI14" s="85"/>
      <c r="AJ14" s="89"/>
      <c r="AK14" s="89"/>
      <c r="AL14" s="256"/>
      <c r="AM14" s="88"/>
      <c r="AN14" s="99"/>
      <c r="AO14" s="87"/>
      <c r="AQ14" s="291"/>
      <c r="AR14" s="301"/>
      <c r="AS14" s="291"/>
      <c r="AT14" s="291"/>
      <c r="AU14" s="291"/>
      <c r="AV14" s="279"/>
      <c r="AW14" s="293"/>
    </row>
    <row r="15" spans="1:49" s="12" customFormat="1" ht="14.1" customHeight="1">
      <c r="A15" s="432" t="s">
        <v>3</v>
      </c>
      <c r="B15" s="155" t="s">
        <v>231</v>
      </c>
      <c r="C15" s="85" t="s">
        <v>159</v>
      </c>
      <c r="D15" s="89">
        <v>45</v>
      </c>
      <c r="E15" s="125"/>
      <c r="F15" s="89"/>
      <c r="G15" s="131">
        <f>D15/100</f>
        <v>0.45</v>
      </c>
      <c r="H15" s="106">
        <f>(D15*$D$2)/1000</f>
        <v>20.79</v>
      </c>
      <c r="I15" s="90"/>
      <c r="J15" s="55" t="s">
        <v>235</v>
      </c>
      <c r="K15" s="159" t="s">
        <v>236</v>
      </c>
      <c r="L15" s="88">
        <v>10</v>
      </c>
      <c r="M15" s="125"/>
      <c r="N15" s="131"/>
      <c r="O15" s="88">
        <f>L15/100</f>
        <v>0.1</v>
      </c>
      <c r="P15" s="126">
        <f>(L15*$D$2)/1000</f>
        <v>4.62</v>
      </c>
      <c r="Q15" s="87"/>
      <c r="R15" s="188"/>
      <c r="S15" s="159" t="s">
        <v>234</v>
      </c>
      <c r="T15" s="92">
        <v>40</v>
      </c>
      <c r="U15" s="184"/>
      <c r="V15" s="125"/>
      <c r="W15" s="136">
        <f>T15/100</f>
        <v>0.4</v>
      </c>
      <c r="X15" s="106">
        <f t="shared" si="2"/>
        <v>18.48</v>
      </c>
      <c r="Y15" s="87"/>
      <c r="Z15" s="55" t="s">
        <v>389</v>
      </c>
      <c r="AA15" s="143" t="s">
        <v>147</v>
      </c>
      <c r="AB15" s="89">
        <v>5</v>
      </c>
      <c r="AC15" s="353"/>
      <c r="AD15" s="125">
        <f>AB15/35</f>
        <v>0.14285714285714285</v>
      </c>
      <c r="AE15" s="88"/>
      <c r="AF15" s="106">
        <f>(AB15*$D$2)/1000</f>
        <v>2.31</v>
      </c>
      <c r="AG15" s="90"/>
      <c r="AH15" s="55" t="s">
        <v>232</v>
      </c>
      <c r="AI15" s="85" t="s">
        <v>233</v>
      </c>
      <c r="AJ15" s="56">
        <v>60</v>
      </c>
      <c r="AK15" s="138"/>
      <c r="AL15" s="136"/>
      <c r="AM15" s="92">
        <f>AJ15/100</f>
        <v>0.6</v>
      </c>
      <c r="AN15" s="106">
        <f>(AJ15*$D$2)/1000</f>
        <v>27.72</v>
      </c>
      <c r="AO15" s="87"/>
      <c r="AQ15" s="291"/>
      <c r="AR15" s="301"/>
      <c r="AS15" s="279"/>
      <c r="AT15" s="291"/>
      <c r="AU15" s="279"/>
      <c r="AV15" s="279"/>
      <c r="AW15" s="310"/>
    </row>
    <row r="16" spans="1:49" s="12" customFormat="1" ht="14.1" customHeight="1">
      <c r="A16" s="432"/>
      <c r="B16" s="146" t="s">
        <v>187</v>
      </c>
      <c r="C16" s="85" t="s">
        <v>201</v>
      </c>
      <c r="D16" s="89">
        <v>40</v>
      </c>
      <c r="E16" s="92"/>
      <c r="F16" s="125">
        <f>D16*0.9/55</f>
        <v>0.65454545454545454</v>
      </c>
      <c r="G16" s="88"/>
      <c r="H16" s="106">
        <f>(D16*$D$2)/1000</f>
        <v>18.48</v>
      </c>
      <c r="I16" s="90"/>
      <c r="J16" s="93" t="s">
        <v>238</v>
      </c>
      <c r="K16" s="190" t="s">
        <v>239</v>
      </c>
      <c r="L16" s="88">
        <v>40</v>
      </c>
      <c r="M16" s="132"/>
      <c r="N16" s="132"/>
      <c r="O16" s="88">
        <f>L16/100</f>
        <v>0.4</v>
      </c>
      <c r="P16" s="126">
        <f>(L16*$D$2)/1000</f>
        <v>18.48</v>
      </c>
      <c r="Q16" s="87"/>
      <c r="R16" s="131"/>
      <c r="S16" s="85" t="s">
        <v>140</v>
      </c>
      <c r="T16" s="278">
        <v>10</v>
      </c>
      <c r="U16" s="142"/>
      <c r="V16" s="125"/>
      <c r="W16" s="136">
        <f>T16/100</f>
        <v>0.1</v>
      </c>
      <c r="X16" s="106">
        <f t="shared" si="2"/>
        <v>4.62</v>
      </c>
      <c r="Y16" s="356"/>
      <c r="Z16" s="93" t="s">
        <v>390</v>
      </c>
      <c r="AA16" s="275" t="s">
        <v>391</v>
      </c>
      <c r="AB16" s="89">
        <v>2</v>
      </c>
      <c r="AC16" s="125"/>
      <c r="AD16" s="125">
        <f>AB16/35</f>
        <v>5.7142857142857141E-2</v>
      </c>
      <c r="AE16" s="88"/>
      <c r="AF16" s="106">
        <f>(AB16*$D$2)/1000</f>
        <v>0.92400000000000004</v>
      </c>
      <c r="AG16" s="94"/>
      <c r="AH16" s="93" t="s">
        <v>237</v>
      </c>
      <c r="AI16" s="100" t="s">
        <v>188</v>
      </c>
      <c r="AJ16" s="131">
        <v>5</v>
      </c>
      <c r="AK16" s="241"/>
      <c r="AL16" s="125">
        <f>AJ16/35</f>
        <v>0.14285714285714285</v>
      </c>
      <c r="AM16" s="88"/>
      <c r="AN16" s="106">
        <f>(AJ16*$D$2)/1000</f>
        <v>2.31</v>
      </c>
      <c r="AO16" s="90"/>
      <c r="AQ16" s="291"/>
      <c r="AR16" s="301"/>
      <c r="AS16" s="279"/>
      <c r="AT16" s="397"/>
      <c r="AU16" s="397"/>
      <c r="AV16" s="279"/>
      <c r="AW16" s="310"/>
    </row>
    <row r="17" spans="1:49" s="12" customFormat="1" ht="14.1" customHeight="1">
      <c r="A17" s="432"/>
      <c r="B17" s="146" t="s">
        <v>151</v>
      </c>
      <c r="C17" s="85"/>
      <c r="D17" s="89"/>
      <c r="E17" s="56"/>
      <c r="F17" s="125"/>
      <c r="G17" s="88"/>
      <c r="H17" s="126"/>
      <c r="I17" s="87"/>
      <c r="J17" s="93" t="s">
        <v>241</v>
      </c>
      <c r="K17" s="188" t="s">
        <v>203</v>
      </c>
      <c r="L17" s="378">
        <v>20</v>
      </c>
      <c r="M17" s="379"/>
      <c r="N17" s="376"/>
      <c r="O17" s="88">
        <f>L17/100</f>
        <v>0.2</v>
      </c>
      <c r="P17" s="84">
        <f>(L17*$D$2)/1000</f>
        <v>9.24</v>
      </c>
      <c r="Q17" s="87"/>
      <c r="R17" s="296" t="s">
        <v>381</v>
      </c>
      <c r="S17" s="357" t="s">
        <v>404</v>
      </c>
      <c r="T17" s="127">
        <v>20</v>
      </c>
      <c r="U17" s="92"/>
      <c r="V17" s="92">
        <f>T17/50</f>
        <v>0.4</v>
      </c>
      <c r="W17" s="145"/>
      <c r="X17" s="106">
        <f t="shared" si="2"/>
        <v>9.24</v>
      </c>
      <c r="Y17" s="87"/>
      <c r="Z17" s="93" t="s">
        <v>381</v>
      </c>
      <c r="AA17" s="143" t="s">
        <v>392</v>
      </c>
      <c r="AB17" s="89">
        <v>1</v>
      </c>
      <c r="AC17" s="125"/>
      <c r="AD17" s="131"/>
      <c r="AE17" s="89">
        <f>AB17/100</f>
        <v>0.01</v>
      </c>
      <c r="AF17" s="106">
        <f>(AB17*$D$2)/1000</f>
        <v>0.46200000000000002</v>
      </c>
      <c r="AG17" s="94"/>
      <c r="AH17" s="93" t="s">
        <v>240</v>
      </c>
      <c r="AI17" s="100" t="s">
        <v>203</v>
      </c>
      <c r="AJ17" s="88">
        <v>5</v>
      </c>
      <c r="AK17" s="125"/>
      <c r="AL17" s="125"/>
      <c r="AM17" s="92">
        <f>AJ17/100</f>
        <v>0.05</v>
      </c>
      <c r="AN17" s="106">
        <f>(AJ17*$D$2)/1000</f>
        <v>2.31</v>
      </c>
      <c r="AO17" s="87"/>
      <c r="AQ17" s="291"/>
      <c r="AR17" s="301"/>
      <c r="AS17" s="279"/>
      <c r="AT17" s="291"/>
      <c r="AU17" s="279"/>
      <c r="AV17" s="279"/>
      <c r="AW17" s="310"/>
    </row>
    <row r="18" spans="1:49" s="12" customFormat="1" ht="14.1" customHeight="1">
      <c r="A18" s="432"/>
      <c r="B18" s="93" t="s">
        <v>82</v>
      </c>
      <c r="C18" s="89"/>
      <c r="D18" s="89"/>
      <c r="E18" s="56"/>
      <c r="F18" s="131"/>
      <c r="G18" s="136"/>
      <c r="H18" s="126"/>
      <c r="I18" s="354"/>
      <c r="J18" s="324" t="s">
        <v>50</v>
      </c>
      <c r="K18" s="190" t="s">
        <v>380</v>
      </c>
      <c r="L18" s="278">
        <v>25</v>
      </c>
      <c r="M18" s="201">
        <f>L18/70</f>
        <v>0.35714285714285715</v>
      </c>
      <c r="N18" s="136"/>
      <c r="O18" s="88"/>
      <c r="P18" s="126">
        <f>(L18*$D$2)/1000</f>
        <v>11.55</v>
      </c>
      <c r="Q18" s="87"/>
      <c r="R18" s="358" t="s">
        <v>144</v>
      </c>
      <c r="S18" s="100" t="s">
        <v>387</v>
      </c>
      <c r="T18" s="359">
        <v>40</v>
      </c>
      <c r="U18" s="125">
        <f>T18/90</f>
        <v>0.44444444444444442</v>
      </c>
      <c r="V18" s="125"/>
      <c r="W18" s="136"/>
      <c r="X18" s="106">
        <f t="shared" si="2"/>
        <v>18.48</v>
      </c>
      <c r="Y18" s="87"/>
      <c r="Z18" s="93" t="s">
        <v>151</v>
      </c>
      <c r="AA18" s="85" t="s">
        <v>300</v>
      </c>
      <c r="AB18" s="89">
        <v>55</v>
      </c>
      <c r="AC18" s="125"/>
      <c r="AD18" s="89">
        <f>AB18/40</f>
        <v>1.375</v>
      </c>
      <c r="AE18" s="89"/>
      <c r="AF18" s="106">
        <f>(AB18*$D$2)/1000</f>
        <v>25.41</v>
      </c>
      <c r="AG18" s="87"/>
      <c r="AH18" s="93" t="s">
        <v>160</v>
      </c>
      <c r="AI18" s="100" t="s">
        <v>194</v>
      </c>
      <c r="AJ18" s="88">
        <v>5</v>
      </c>
      <c r="AK18" s="125"/>
      <c r="AL18" s="131"/>
      <c r="AM18" s="92">
        <f>AJ18/100</f>
        <v>0.05</v>
      </c>
      <c r="AN18" s="106">
        <f>(AJ18*$D$2)/1000</f>
        <v>2.31</v>
      </c>
      <c r="AO18" s="87"/>
      <c r="AQ18" s="398"/>
      <c r="AR18" s="301"/>
      <c r="AS18" s="399"/>
      <c r="AT18" s="400"/>
      <c r="AU18" s="279"/>
      <c r="AV18" s="279"/>
      <c r="AW18" s="310"/>
    </row>
    <row r="19" spans="1:49" s="12" customFormat="1" ht="14.1" customHeight="1">
      <c r="A19" s="432"/>
      <c r="B19" s="93"/>
      <c r="C19" s="100"/>
      <c r="D19" s="88"/>
      <c r="E19" s="138"/>
      <c r="F19" s="136"/>
      <c r="G19" s="88"/>
      <c r="H19" s="126"/>
      <c r="I19" s="94"/>
      <c r="J19" s="174"/>
      <c r="K19" s="188"/>
      <c r="L19" s="378"/>
      <c r="M19" s="379"/>
      <c r="N19" s="376"/>
      <c r="O19" s="377"/>
      <c r="P19" s="84"/>
      <c r="Q19" s="87"/>
      <c r="R19" s="360" t="s">
        <v>382</v>
      </c>
      <c r="S19" s="17" t="s">
        <v>371</v>
      </c>
      <c r="T19" s="73">
        <v>15</v>
      </c>
      <c r="U19" s="125"/>
      <c r="V19" s="89"/>
      <c r="W19" s="136">
        <f>T19/100</f>
        <v>0.15</v>
      </c>
      <c r="X19" s="106">
        <f t="shared" si="2"/>
        <v>6.93</v>
      </c>
      <c r="Y19" s="87"/>
      <c r="Z19" s="102" t="s">
        <v>157</v>
      </c>
      <c r="AA19" s="85"/>
      <c r="AB19" s="89"/>
      <c r="AC19" s="138"/>
      <c r="AD19" s="136"/>
      <c r="AE19" s="88"/>
      <c r="AF19" s="126"/>
      <c r="AG19" s="94"/>
      <c r="AH19" s="93"/>
      <c r="AI19" s="194"/>
      <c r="AJ19" s="189"/>
      <c r="AK19" s="88"/>
      <c r="AL19" s="89"/>
      <c r="AM19" s="125"/>
      <c r="AN19" s="126"/>
      <c r="AO19" s="90"/>
      <c r="AQ19" s="401"/>
      <c r="AR19" s="301"/>
      <c r="AS19" s="402"/>
      <c r="AT19" s="403"/>
      <c r="AU19" s="404"/>
      <c r="AV19" s="404"/>
      <c r="AW19" s="293"/>
    </row>
    <row r="20" spans="1:49" s="12" customFormat="1" ht="14.1" customHeight="1">
      <c r="A20" s="432"/>
      <c r="B20" s="205" t="s">
        <v>157</v>
      </c>
      <c r="C20" s="139"/>
      <c r="D20" s="89"/>
      <c r="E20" s="58"/>
      <c r="F20" s="58"/>
      <c r="G20" s="58"/>
      <c r="H20" s="99"/>
      <c r="I20" s="87"/>
      <c r="J20" s="205"/>
      <c r="K20" s="59"/>
      <c r="L20" s="58"/>
      <c r="M20" s="58"/>
      <c r="N20" s="58"/>
      <c r="O20" s="58"/>
      <c r="P20" s="99"/>
      <c r="Q20" s="409"/>
      <c r="R20" s="360" t="s">
        <v>383</v>
      </c>
      <c r="S20" s="410"/>
      <c r="T20" s="73"/>
      <c r="U20" s="125"/>
      <c r="V20" s="89"/>
      <c r="W20" s="131"/>
      <c r="X20" s="80"/>
      <c r="Y20" s="94"/>
      <c r="Z20" s="92"/>
      <c r="AA20" s="85"/>
      <c r="AB20" s="89"/>
      <c r="AC20" s="89"/>
      <c r="AD20" s="89"/>
      <c r="AE20" s="88"/>
      <c r="AF20" s="99"/>
      <c r="AG20" s="94"/>
      <c r="AH20" s="205" t="s">
        <v>157</v>
      </c>
      <c r="AI20" s="59"/>
      <c r="AJ20" s="58"/>
      <c r="AK20" s="58"/>
      <c r="AL20" s="58"/>
      <c r="AM20" s="58"/>
      <c r="AN20" s="99"/>
      <c r="AO20" s="87"/>
      <c r="AQ20" s="312"/>
      <c r="AR20" s="313"/>
      <c r="AS20" s="314"/>
      <c r="AT20" s="314"/>
      <c r="AU20" s="314"/>
      <c r="AV20" s="314"/>
      <c r="AW20" s="310"/>
    </row>
    <row r="21" spans="1:49" s="12" customFormat="1" ht="14.1" customHeight="1">
      <c r="A21" s="446" t="s">
        <v>4</v>
      </c>
      <c r="B21" s="169" t="s">
        <v>167</v>
      </c>
      <c r="C21" s="159" t="s">
        <v>168</v>
      </c>
      <c r="D21" s="160">
        <v>75</v>
      </c>
      <c r="E21" s="58"/>
      <c r="F21" s="58"/>
      <c r="G21" s="88">
        <f>D21/100</f>
        <v>0.75</v>
      </c>
      <c r="H21" s="106">
        <f>(D21*$D$2)/1000</f>
        <v>34.65</v>
      </c>
      <c r="I21" s="90"/>
      <c r="J21" s="180" t="s">
        <v>165</v>
      </c>
      <c r="K21" s="159" t="s">
        <v>166</v>
      </c>
      <c r="L21" s="201">
        <v>75</v>
      </c>
      <c r="M21" s="92"/>
      <c r="N21" s="202"/>
      <c r="O21" s="131">
        <f>L21/100</f>
        <v>0.75</v>
      </c>
      <c r="P21" s="203">
        <f>(L21*$D$2)/1000</f>
        <v>34.65</v>
      </c>
      <c r="Q21" s="204"/>
      <c r="R21" s="169" t="s">
        <v>384</v>
      </c>
      <c r="S21" s="159"/>
      <c r="T21" s="160"/>
      <c r="U21" s="58"/>
      <c r="V21" s="58"/>
      <c r="W21" s="88"/>
      <c r="X21" s="106"/>
      <c r="Y21" s="90"/>
      <c r="Z21" s="169" t="s">
        <v>167</v>
      </c>
      <c r="AA21" s="159" t="s">
        <v>168</v>
      </c>
      <c r="AB21" s="160">
        <v>75</v>
      </c>
      <c r="AC21" s="58"/>
      <c r="AD21" s="58"/>
      <c r="AE21" s="88">
        <f>AB21/100</f>
        <v>0.75</v>
      </c>
      <c r="AF21" s="106">
        <f>(AB21*$D$2)/1000</f>
        <v>34.65</v>
      </c>
      <c r="AG21" s="90"/>
      <c r="AH21" s="169" t="s">
        <v>167</v>
      </c>
      <c r="AI21" s="159" t="s">
        <v>168</v>
      </c>
      <c r="AJ21" s="160">
        <v>75</v>
      </c>
      <c r="AK21" s="58"/>
      <c r="AL21" s="58"/>
      <c r="AM21" s="88">
        <f>AJ21/100</f>
        <v>0.75</v>
      </c>
      <c r="AN21" s="106">
        <f>(AJ21*$D$2)/1000</f>
        <v>34.65</v>
      </c>
      <c r="AO21" s="90"/>
    </row>
    <row r="22" spans="1:49" s="12" customFormat="1" ht="14.1" customHeight="1">
      <c r="A22" s="447"/>
      <c r="B22" s="169" t="s">
        <v>171</v>
      </c>
      <c r="C22" s="444" t="s">
        <v>170</v>
      </c>
      <c r="D22" s="89"/>
      <c r="E22" s="89"/>
      <c r="F22" s="89"/>
      <c r="G22" s="88"/>
      <c r="H22" s="99"/>
      <c r="I22" s="87"/>
      <c r="J22" s="180" t="s">
        <v>169</v>
      </c>
      <c r="K22" s="444" t="s">
        <v>170</v>
      </c>
      <c r="L22" s="89"/>
      <c r="M22" s="89"/>
      <c r="N22" s="89"/>
      <c r="O22" s="88"/>
      <c r="P22" s="99"/>
      <c r="Q22" s="87"/>
      <c r="R22" s="169" t="s">
        <v>385</v>
      </c>
      <c r="S22" s="411"/>
      <c r="T22" s="89"/>
      <c r="U22" s="89"/>
      <c r="V22" s="89"/>
      <c r="W22" s="88"/>
      <c r="X22" s="99"/>
      <c r="Y22" s="87"/>
      <c r="Z22" s="169" t="s">
        <v>171</v>
      </c>
      <c r="AA22" s="444" t="s">
        <v>170</v>
      </c>
      <c r="AB22" s="89"/>
      <c r="AC22" s="89"/>
      <c r="AD22" s="89"/>
      <c r="AE22" s="88"/>
      <c r="AF22" s="99"/>
      <c r="AG22" s="87"/>
      <c r="AH22" s="169" t="s">
        <v>171</v>
      </c>
      <c r="AI22" s="444" t="s">
        <v>170</v>
      </c>
      <c r="AJ22" s="89"/>
      <c r="AK22" s="89"/>
      <c r="AL22" s="89"/>
      <c r="AM22" s="88"/>
      <c r="AN22" s="99"/>
      <c r="AO22" s="87"/>
    </row>
    <row r="23" spans="1:49" s="12" customFormat="1" ht="14.1" customHeight="1">
      <c r="A23" s="447"/>
      <c r="B23" s="169" t="s">
        <v>172</v>
      </c>
      <c r="C23" s="445"/>
      <c r="D23" s="89"/>
      <c r="E23" s="89"/>
      <c r="F23" s="58"/>
      <c r="G23" s="88"/>
      <c r="H23" s="99"/>
      <c r="I23" s="87"/>
      <c r="J23" s="180" t="s">
        <v>172</v>
      </c>
      <c r="K23" s="445"/>
      <c r="L23" s="160"/>
      <c r="M23" s="89"/>
      <c r="N23" s="58"/>
      <c r="O23" s="88"/>
      <c r="P23" s="99"/>
      <c r="Q23" s="409"/>
      <c r="R23" s="180" t="s">
        <v>386</v>
      </c>
      <c r="S23" s="412"/>
      <c r="T23" s="89"/>
      <c r="U23" s="89"/>
      <c r="V23" s="58"/>
      <c r="W23" s="88"/>
      <c r="X23" s="99"/>
      <c r="Y23" s="87"/>
      <c r="Z23" s="169" t="s">
        <v>172</v>
      </c>
      <c r="AA23" s="445"/>
      <c r="AB23" s="89"/>
      <c r="AC23" s="89"/>
      <c r="AD23" s="58"/>
      <c r="AE23" s="88"/>
      <c r="AF23" s="99"/>
      <c r="AG23" s="87"/>
      <c r="AH23" s="169" t="s">
        <v>172</v>
      </c>
      <c r="AI23" s="445"/>
      <c r="AJ23" s="89"/>
      <c r="AK23" s="89"/>
      <c r="AL23" s="58"/>
      <c r="AM23" s="88"/>
      <c r="AN23" s="99"/>
      <c r="AO23" s="87"/>
    </row>
    <row r="24" spans="1:49" s="12" customFormat="1" ht="14.1" customHeight="1">
      <c r="A24" s="447"/>
      <c r="B24" s="170" t="s">
        <v>160</v>
      </c>
      <c r="C24" s="445"/>
      <c r="D24" s="89"/>
      <c r="E24" s="89"/>
      <c r="F24" s="89"/>
      <c r="G24" s="88"/>
      <c r="H24" s="99"/>
      <c r="I24" s="87"/>
      <c r="J24" s="92" t="s">
        <v>160</v>
      </c>
      <c r="K24" s="445"/>
      <c r="L24" s="89"/>
      <c r="M24" s="89"/>
      <c r="N24" s="89"/>
      <c r="O24" s="88"/>
      <c r="P24" s="99"/>
      <c r="Q24" s="87"/>
      <c r="R24" s="413" t="s">
        <v>153</v>
      </c>
      <c r="S24" s="406"/>
      <c r="T24" s="89"/>
      <c r="U24" s="89"/>
      <c r="V24" s="89"/>
      <c r="W24" s="88"/>
      <c r="X24" s="99"/>
      <c r="Y24" s="87"/>
      <c r="Z24" s="170" t="s">
        <v>160</v>
      </c>
      <c r="AA24" s="445"/>
      <c r="AB24" s="89"/>
      <c r="AC24" s="89"/>
      <c r="AD24" s="89"/>
      <c r="AE24" s="88"/>
      <c r="AF24" s="99"/>
      <c r="AG24" s="87"/>
      <c r="AH24" s="170" t="s">
        <v>160</v>
      </c>
      <c r="AI24" s="445"/>
      <c r="AJ24" s="89"/>
      <c r="AK24" s="89"/>
      <c r="AL24" s="89"/>
      <c r="AM24" s="88"/>
      <c r="AN24" s="99"/>
      <c r="AO24" s="87"/>
      <c r="AQ24" s="289"/>
      <c r="AR24" s="290"/>
      <c r="AS24" s="291"/>
      <c r="AT24" s="292"/>
      <c r="AU24" s="292"/>
      <c r="AV24" s="292"/>
      <c r="AW24" s="293"/>
    </row>
    <row r="25" spans="1:49" s="12" customFormat="1" ht="14.1" customHeight="1">
      <c r="A25" s="446" t="s">
        <v>5</v>
      </c>
      <c r="B25" s="196" t="s">
        <v>173</v>
      </c>
      <c r="C25" s="227" t="s">
        <v>174</v>
      </c>
      <c r="D25" s="73">
        <v>30</v>
      </c>
      <c r="E25" s="228"/>
      <c r="F25" s="88"/>
      <c r="G25" s="88">
        <f>D25/100</f>
        <v>0.3</v>
      </c>
      <c r="H25" s="126">
        <f>(D25*$D$2)/1000</f>
        <v>13.86</v>
      </c>
      <c r="I25" s="87"/>
      <c r="J25" s="196" t="s">
        <v>308</v>
      </c>
      <c r="K25" s="227" t="s">
        <v>310</v>
      </c>
      <c r="L25" s="73">
        <v>25</v>
      </c>
      <c r="M25" s="228"/>
      <c r="N25" s="88"/>
      <c r="O25" s="88">
        <f>L25/100</f>
        <v>0.25</v>
      </c>
      <c r="P25" s="126">
        <f>(L25*$D$2)/1000</f>
        <v>11.55</v>
      </c>
      <c r="Q25" s="68"/>
      <c r="R25" s="169" t="s">
        <v>167</v>
      </c>
      <c r="S25" s="159" t="s">
        <v>168</v>
      </c>
      <c r="T25" s="160">
        <v>75</v>
      </c>
      <c r="U25" s="58"/>
      <c r="V25" s="58"/>
      <c r="W25" s="407">
        <f>T25/100</f>
        <v>0.75</v>
      </c>
      <c r="X25" s="106">
        <f>(T25*$D$2)/1000</f>
        <v>34.65</v>
      </c>
      <c r="Y25" s="87"/>
      <c r="Z25" s="71" t="s">
        <v>420</v>
      </c>
      <c r="AA25" s="17" t="s">
        <v>388</v>
      </c>
      <c r="AB25" s="70">
        <v>30</v>
      </c>
      <c r="AC25" s="73"/>
      <c r="AD25" s="73"/>
      <c r="AE25" s="88">
        <f>AB25/100</f>
        <v>0.3</v>
      </c>
      <c r="AF25" s="31">
        <f>(AB25*$D$2)/1000</f>
        <v>13.86</v>
      </c>
      <c r="AG25" s="87"/>
      <c r="AH25" s="196" t="s">
        <v>200</v>
      </c>
      <c r="AI25" s="227" t="s">
        <v>393</v>
      </c>
      <c r="AJ25" s="73">
        <v>30</v>
      </c>
      <c r="AK25" s="228">
        <f>AJ25*0.5/85</f>
        <v>0.17647058823529413</v>
      </c>
      <c r="AL25" s="88"/>
      <c r="AM25" s="88"/>
      <c r="AN25" s="126">
        <f>(AJ25*$D$2)/1000</f>
        <v>13.86</v>
      </c>
      <c r="AO25" s="68"/>
      <c r="AQ25" s="289"/>
      <c r="AR25" s="290"/>
      <c r="AS25" s="291"/>
      <c r="AT25" s="292"/>
      <c r="AU25" s="291"/>
      <c r="AV25" s="294"/>
      <c r="AW25" s="293"/>
    </row>
    <row r="26" spans="1:49" s="12" customFormat="1" ht="14.1" customHeight="1">
      <c r="A26" s="447"/>
      <c r="B26" s="197" t="s">
        <v>176</v>
      </c>
      <c r="C26" s="17" t="s">
        <v>213</v>
      </c>
      <c r="D26" s="73">
        <v>12</v>
      </c>
      <c r="E26" s="136"/>
      <c r="F26" s="191">
        <f>D26*0.5/35</f>
        <v>0.17142857142857143</v>
      </c>
      <c r="G26" s="88"/>
      <c r="H26" s="126">
        <f>(D26*$D$2)/1000</f>
        <v>5.5439999999999996</v>
      </c>
      <c r="I26" s="94"/>
      <c r="J26" s="197" t="s">
        <v>309</v>
      </c>
      <c r="K26" s="17" t="s">
        <v>294</v>
      </c>
      <c r="L26" s="73">
        <v>15</v>
      </c>
      <c r="M26" s="136"/>
      <c r="N26" s="191">
        <f>L26/80</f>
        <v>0.1875</v>
      </c>
      <c r="O26" s="88"/>
      <c r="P26" s="126">
        <f>(L26*$D$2)/1000</f>
        <v>6.93</v>
      </c>
      <c r="Q26" s="68"/>
      <c r="R26" s="169" t="s">
        <v>171</v>
      </c>
      <c r="S26" s="444" t="s">
        <v>170</v>
      </c>
      <c r="T26" s="89"/>
      <c r="U26" s="89"/>
      <c r="V26" s="89"/>
      <c r="W26" s="88"/>
      <c r="X26" s="99"/>
      <c r="Y26" s="90"/>
      <c r="Z26" s="72" t="s">
        <v>419</v>
      </c>
      <c r="AA26" s="17" t="s">
        <v>201</v>
      </c>
      <c r="AB26" s="70">
        <v>15</v>
      </c>
      <c r="AC26" s="91"/>
      <c r="AD26" s="89">
        <f>AB26/55</f>
        <v>0.27272727272727271</v>
      </c>
      <c r="AE26" s="91"/>
      <c r="AF26" s="106">
        <f>(AB26*$D$2)/1000</f>
        <v>6.93</v>
      </c>
      <c r="AG26" s="90"/>
      <c r="AH26" s="197" t="s">
        <v>91</v>
      </c>
      <c r="AI26" s="17" t="s">
        <v>318</v>
      </c>
      <c r="AJ26" s="73">
        <v>12</v>
      </c>
      <c r="AK26" s="136"/>
      <c r="AL26" s="191">
        <f>AJ26*0.7/35</f>
        <v>0.23999999999999996</v>
      </c>
      <c r="AM26" s="88"/>
      <c r="AN26" s="126">
        <f>(AJ26*$D$2)/1000</f>
        <v>5.5439999999999996</v>
      </c>
      <c r="AO26" s="79"/>
      <c r="AQ26" s="291"/>
      <c r="AR26" s="393"/>
      <c r="AS26" s="291"/>
      <c r="AT26" s="394"/>
      <c r="AU26" s="279"/>
      <c r="AV26" s="279"/>
      <c r="AW26" s="293"/>
    </row>
    <row r="27" spans="1:49" s="12" customFormat="1" ht="14.1" customHeight="1">
      <c r="A27" s="447"/>
      <c r="B27" s="197" t="s">
        <v>215</v>
      </c>
      <c r="C27" s="227"/>
      <c r="D27" s="73"/>
      <c r="E27" s="228"/>
      <c r="F27" s="88"/>
      <c r="G27" s="88"/>
      <c r="H27" s="126"/>
      <c r="I27" s="87"/>
      <c r="J27" s="197" t="s">
        <v>292</v>
      </c>
      <c r="K27" s="17" t="s">
        <v>311</v>
      </c>
      <c r="L27" s="88">
        <v>2</v>
      </c>
      <c r="M27" s="58"/>
      <c r="N27" s="136"/>
      <c r="O27" s="136"/>
      <c r="P27" s="126">
        <f t="shared" ref="P27" si="3">(L27*$D$2)/1000</f>
        <v>0.92400000000000004</v>
      </c>
      <c r="Q27" s="68"/>
      <c r="R27" s="169" t="s">
        <v>172</v>
      </c>
      <c r="S27" s="445"/>
      <c r="T27" s="89"/>
      <c r="U27" s="89"/>
      <c r="V27" s="58"/>
      <c r="W27" s="88"/>
      <c r="X27" s="99"/>
      <c r="Y27" s="68"/>
      <c r="Z27" s="72" t="s">
        <v>82</v>
      </c>
      <c r="AA27" s="17"/>
      <c r="AB27" s="70"/>
      <c r="AC27" s="73"/>
      <c r="AD27" s="73"/>
      <c r="AE27" s="88"/>
      <c r="AF27" s="106"/>
      <c r="AG27" s="68"/>
      <c r="AH27" s="197" t="s">
        <v>144</v>
      </c>
      <c r="AI27" s="227"/>
      <c r="AJ27" s="73"/>
      <c r="AK27" s="228"/>
      <c r="AL27" s="88"/>
      <c r="AM27" s="88"/>
      <c r="AN27" s="126"/>
      <c r="AO27" s="79"/>
      <c r="AQ27" s="291"/>
      <c r="AR27" s="395"/>
      <c r="AS27" s="291"/>
      <c r="AT27" s="291"/>
      <c r="AU27" s="291"/>
      <c r="AV27" s="279"/>
      <c r="AW27" s="293"/>
    </row>
    <row r="28" spans="1:49" s="12" customFormat="1" ht="14.1" customHeight="1">
      <c r="A28" s="447"/>
      <c r="B28" s="229" t="s">
        <v>189</v>
      </c>
      <c r="C28" s="17"/>
      <c r="D28" s="88"/>
      <c r="E28" s="58"/>
      <c r="F28" s="136"/>
      <c r="G28" s="136"/>
      <c r="H28" s="126"/>
      <c r="I28" s="87"/>
      <c r="J28" s="229" t="s">
        <v>293</v>
      </c>
      <c r="K28" s="17"/>
      <c r="L28" s="88"/>
      <c r="M28" s="58"/>
      <c r="N28" s="136"/>
      <c r="O28" s="136"/>
      <c r="P28" s="126"/>
      <c r="Q28" s="68"/>
      <c r="R28" s="170" t="s">
        <v>160</v>
      </c>
      <c r="S28" s="445"/>
      <c r="T28" s="89"/>
      <c r="U28" s="89"/>
      <c r="V28" s="89"/>
      <c r="W28" s="88"/>
      <c r="X28" s="99"/>
      <c r="Y28" s="109"/>
      <c r="Z28" s="72" t="s">
        <v>86</v>
      </c>
      <c r="AA28" s="65"/>
      <c r="AB28" s="70"/>
      <c r="AC28" s="70"/>
      <c r="AD28" s="70"/>
      <c r="AE28" s="88"/>
      <c r="AF28" s="106"/>
      <c r="AG28" s="109"/>
      <c r="AH28" s="229" t="s">
        <v>139</v>
      </c>
      <c r="AI28" s="17"/>
      <c r="AJ28" s="88"/>
      <c r="AK28" s="58"/>
      <c r="AL28" s="136"/>
      <c r="AM28" s="136"/>
      <c r="AN28" s="126"/>
      <c r="AO28" s="79"/>
      <c r="AQ28" s="291"/>
      <c r="AR28" s="393"/>
      <c r="AS28" s="291"/>
      <c r="AT28" s="291"/>
      <c r="AU28" s="279"/>
      <c r="AV28" s="279"/>
      <c r="AW28" s="293"/>
    </row>
    <row r="29" spans="1:49" s="12" customFormat="1" ht="14.1" customHeight="1">
      <c r="A29" s="447"/>
      <c r="B29" s="229" t="s">
        <v>80</v>
      </c>
      <c r="C29" s="17"/>
      <c r="D29" s="88"/>
      <c r="E29" s="243"/>
      <c r="F29" s="243"/>
      <c r="G29" s="73"/>
      <c r="H29" s="80"/>
      <c r="I29" s="129"/>
      <c r="J29" s="229" t="s">
        <v>80</v>
      </c>
      <c r="K29" s="17"/>
      <c r="L29" s="88"/>
      <c r="M29" s="243"/>
      <c r="N29" s="243"/>
      <c r="O29" s="73"/>
      <c r="P29" s="80"/>
      <c r="Q29" s="109"/>
      <c r="R29" s="72"/>
      <c r="S29" s="65"/>
      <c r="T29" s="70"/>
      <c r="U29" s="152"/>
      <c r="V29" s="70"/>
      <c r="W29" s="74"/>
      <c r="X29" s="153"/>
      <c r="Y29" s="68"/>
      <c r="Z29" s="72" t="s">
        <v>80</v>
      </c>
      <c r="AA29" s="65"/>
      <c r="AB29" s="70"/>
      <c r="AC29" s="70"/>
      <c r="AD29" s="70"/>
      <c r="AE29" s="70"/>
      <c r="AF29" s="121"/>
      <c r="AG29" s="68"/>
      <c r="AH29" s="229" t="s">
        <v>80</v>
      </c>
      <c r="AI29" s="17"/>
      <c r="AJ29" s="88"/>
      <c r="AK29" s="243"/>
      <c r="AL29" s="243"/>
      <c r="AM29" s="73"/>
      <c r="AN29" s="80"/>
      <c r="AO29" s="79"/>
      <c r="AQ29" s="291"/>
      <c r="AR29" s="301"/>
      <c r="AS29" s="291"/>
      <c r="AT29" s="291"/>
      <c r="AU29" s="291"/>
      <c r="AV29" s="291"/>
      <c r="AW29" s="293"/>
    </row>
    <row r="30" spans="1:49" s="12" customFormat="1" ht="14.1" customHeight="1">
      <c r="A30" s="447"/>
      <c r="B30" s="236"/>
      <c r="C30" s="17"/>
      <c r="D30" s="89"/>
      <c r="E30" s="70"/>
      <c r="F30" s="70"/>
      <c r="G30" s="88"/>
      <c r="H30" s="106"/>
      <c r="I30" s="68"/>
      <c r="J30" s="102" t="s">
        <v>50</v>
      </c>
      <c r="K30" s="190"/>
      <c r="L30" s="88"/>
      <c r="M30" s="70"/>
      <c r="N30" s="70"/>
      <c r="O30" s="73"/>
      <c r="P30" s="106"/>
      <c r="Q30" s="68"/>
      <c r="R30" s="102"/>
      <c r="S30" s="60"/>
      <c r="T30" s="61"/>
      <c r="U30" s="62"/>
      <c r="V30" s="62"/>
      <c r="W30" s="62"/>
      <c r="X30" s="63"/>
      <c r="Y30" s="110"/>
      <c r="Z30" s="66"/>
      <c r="AA30" s="14"/>
      <c r="AB30" s="64"/>
      <c r="AC30" s="64"/>
      <c r="AD30" s="70"/>
      <c r="AE30" s="70"/>
      <c r="AF30" s="80"/>
      <c r="AG30" s="68"/>
      <c r="AH30" s="236"/>
      <c r="AI30" s="17"/>
      <c r="AJ30" s="89"/>
      <c r="AK30" s="70"/>
      <c r="AL30" s="70"/>
      <c r="AM30" s="88"/>
      <c r="AN30" s="106"/>
      <c r="AO30" s="79"/>
      <c r="AQ30" s="312"/>
      <c r="AR30" s="301"/>
      <c r="AS30" s="291"/>
      <c r="AT30" s="396"/>
      <c r="AU30" s="279"/>
      <c r="AV30" s="279"/>
      <c r="AW30" s="310"/>
    </row>
    <row r="31" spans="1:49" s="12" customFormat="1" ht="14.1" customHeight="1">
      <c r="A31" s="316"/>
      <c r="B31" s="315" t="s">
        <v>50</v>
      </c>
      <c r="C31" s="60"/>
      <c r="D31" s="61"/>
      <c r="E31" s="24"/>
      <c r="F31" s="24"/>
      <c r="G31" s="24"/>
      <c r="H31" s="147"/>
      <c r="I31" s="148"/>
      <c r="J31" s="102"/>
      <c r="K31" s="380" t="s">
        <v>111</v>
      </c>
      <c r="L31" s="384">
        <v>1</v>
      </c>
      <c r="M31" s="24"/>
      <c r="N31" s="24"/>
      <c r="O31" s="24"/>
      <c r="P31" s="147"/>
      <c r="Q31" s="148"/>
      <c r="R31" s="102"/>
      <c r="S31" s="387"/>
      <c r="T31" s="388"/>
      <c r="U31" s="62"/>
      <c r="V31" s="62"/>
      <c r="W31" s="62"/>
      <c r="X31" s="147"/>
      <c r="Y31" s="148"/>
      <c r="Z31" s="102" t="s">
        <v>50</v>
      </c>
      <c r="AA31" s="381" t="s">
        <v>275</v>
      </c>
      <c r="AB31" s="61">
        <v>1</v>
      </c>
      <c r="AC31" s="61">
        <v>1</v>
      </c>
      <c r="AD31" s="24"/>
      <c r="AE31" s="24"/>
      <c r="AF31" s="147"/>
      <c r="AG31" s="148"/>
      <c r="AH31" s="102" t="s">
        <v>50</v>
      </c>
      <c r="AI31" s="261"/>
      <c r="AJ31" s="260"/>
      <c r="AK31" s="62"/>
      <c r="AL31" s="62"/>
      <c r="AM31" s="62"/>
      <c r="AN31" s="147"/>
      <c r="AO31" s="148"/>
    </row>
    <row r="32" spans="1:49" s="12" customFormat="1" ht="14.1" customHeight="1">
      <c r="A32" s="317"/>
      <c r="B32" s="19"/>
      <c r="C32" s="199" t="s">
        <v>39</v>
      </c>
      <c r="D32" s="147"/>
      <c r="E32" s="200"/>
      <c r="F32" s="200"/>
      <c r="G32" s="200"/>
      <c r="H32" s="149"/>
      <c r="I32" s="148" t="s">
        <v>68</v>
      </c>
      <c r="J32" s="75"/>
      <c r="K32" s="111" t="s">
        <v>34</v>
      </c>
      <c r="L32" s="119"/>
      <c r="M32" s="113"/>
      <c r="N32" s="113"/>
      <c r="O32" s="113"/>
      <c r="P32" s="149"/>
      <c r="Q32" s="148" t="s">
        <v>68</v>
      </c>
      <c r="R32" s="118"/>
      <c r="S32" s="111" t="s">
        <v>34</v>
      </c>
      <c r="T32" s="112"/>
      <c r="U32" s="113"/>
      <c r="V32" s="113"/>
      <c r="W32" s="113"/>
      <c r="X32" s="149"/>
      <c r="Y32" s="148" t="s">
        <v>68</v>
      </c>
      <c r="Z32" s="19"/>
      <c r="AA32" s="111" t="s">
        <v>34</v>
      </c>
      <c r="AB32" s="112"/>
      <c r="AC32" s="113"/>
      <c r="AD32" s="113"/>
      <c r="AE32" s="113"/>
      <c r="AF32" s="149"/>
      <c r="AG32" s="148" t="s">
        <v>68</v>
      </c>
      <c r="AH32" s="19"/>
      <c r="AI32" s="111" t="s">
        <v>34</v>
      </c>
      <c r="AJ32" s="112"/>
      <c r="AK32" s="113"/>
      <c r="AL32" s="113"/>
      <c r="AM32" s="113"/>
      <c r="AN32" s="149"/>
      <c r="AO32" s="148" t="s">
        <v>68</v>
      </c>
    </row>
    <row r="33" spans="1:41" s="12" customFormat="1" ht="14.1" customHeight="1">
      <c r="A33" s="439"/>
      <c r="B33" s="442" t="s">
        <v>40</v>
      </c>
      <c r="C33" s="40" t="s">
        <v>45</v>
      </c>
      <c r="D33" s="95"/>
      <c r="E33" s="114"/>
      <c r="F33" s="114"/>
      <c r="G33" s="114"/>
      <c r="H33" s="149"/>
      <c r="I33" s="49">
        <f>SUM(E5:E30)</f>
        <v>5</v>
      </c>
      <c r="J33" s="449" t="s">
        <v>35</v>
      </c>
      <c r="K33" s="40" t="s">
        <v>47</v>
      </c>
      <c r="L33" s="48"/>
      <c r="M33" s="120"/>
      <c r="N33" s="120"/>
      <c r="O33" s="120"/>
      <c r="P33" s="149"/>
      <c r="Q33" s="49">
        <f>SUM(M5:M30)</f>
        <v>5.3571428571428568</v>
      </c>
      <c r="R33" s="437" t="s">
        <v>35</v>
      </c>
      <c r="S33" s="40" t="s">
        <v>47</v>
      </c>
      <c r="T33" s="48"/>
      <c r="U33" s="120"/>
      <c r="V33" s="120"/>
      <c r="W33" s="120"/>
      <c r="X33" s="149"/>
      <c r="Y33" s="49">
        <f>SUM(U5:U30)</f>
        <v>5.4444444444444446</v>
      </c>
      <c r="Z33" s="437" t="s">
        <v>35</v>
      </c>
      <c r="AA33" s="40" t="s">
        <v>47</v>
      </c>
      <c r="AB33" s="48"/>
      <c r="AC33" s="120"/>
      <c r="AD33" s="120"/>
      <c r="AE33" s="120"/>
      <c r="AF33" s="149"/>
      <c r="AG33" s="49">
        <f>SUM(AC5:AC30)</f>
        <v>5</v>
      </c>
      <c r="AH33" s="437" t="s">
        <v>35</v>
      </c>
      <c r="AI33" s="40" t="s">
        <v>47</v>
      </c>
      <c r="AJ33" s="48"/>
      <c r="AK33" s="120"/>
      <c r="AL33" s="120"/>
      <c r="AM33" s="120"/>
      <c r="AN33" s="149"/>
      <c r="AO33" s="49">
        <f>SUM(AK5:AK30)</f>
        <v>5.1764705882352944</v>
      </c>
    </row>
    <row r="34" spans="1:41" s="15" customFormat="1" ht="14.1" customHeight="1">
      <c r="A34" s="440"/>
      <c r="B34" s="442"/>
      <c r="C34" s="41" t="s">
        <v>46</v>
      </c>
      <c r="D34" s="96"/>
      <c r="E34" s="114"/>
      <c r="F34" s="114"/>
      <c r="G34" s="114"/>
      <c r="H34" s="150"/>
      <c r="I34" s="49">
        <f>SUM(F5:F31)</f>
        <v>2.8259740259740256</v>
      </c>
      <c r="J34" s="449"/>
      <c r="K34" s="41" t="s">
        <v>48</v>
      </c>
      <c r="L34" s="49"/>
      <c r="M34" s="120"/>
      <c r="N34" s="120"/>
      <c r="O34" s="120"/>
      <c r="P34" s="150"/>
      <c r="Q34" s="49">
        <f>SUM(N5:N31)</f>
        <v>2.1875</v>
      </c>
      <c r="R34" s="437"/>
      <c r="S34" s="41" t="s">
        <v>48</v>
      </c>
      <c r="T34" s="49"/>
      <c r="U34" s="120"/>
      <c r="V34" s="120"/>
      <c r="W34" s="120"/>
      <c r="X34" s="150"/>
      <c r="Y34" s="49">
        <f>SUM(V5:V31)</f>
        <v>2.157142857142857</v>
      </c>
      <c r="Z34" s="437"/>
      <c r="AA34" s="41" t="s">
        <v>48</v>
      </c>
      <c r="AB34" s="49"/>
      <c r="AC34" s="120"/>
      <c r="AD34" s="120"/>
      <c r="AE34" s="120"/>
      <c r="AF34" s="150"/>
      <c r="AG34" s="49">
        <f>SUM(AD5:AD31)</f>
        <v>3.5620129870129871</v>
      </c>
      <c r="AH34" s="437"/>
      <c r="AI34" s="41" t="s">
        <v>48</v>
      </c>
      <c r="AJ34" s="49"/>
      <c r="AK34" s="120"/>
      <c r="AL34" s="120"/>
      <c r="AM34" s="120"/>
      <c r="AN34" s="150"/>
      <c r="AO34" s="49">
        <f>SUM(AL5:AL31)</f>
        <v>2.3828571428571426</v>
      </c>
    </row>
    <row r="35" spans="1:41" s="15" customFormat="1" ht="14.1" customHeight="1">
      <c r="A35" s="440"/>
      <c r="B35" s="442"/>
      <c r="C35" s="42" t="s">
        <v>41</v>
      </c>
      <c r="D35" s="97"/>
      <c r="E35" s="95"/>
      <c r="F35" s="95"/>
      <c r="G35" s="95"/>
      <c r="H35" s="51"/>
      <c r="I35" s="49">
        <f>SUM(G7:G31)</f>
        <v>1.5</v>
      </c>
      <c r="J35" s="449"/>
      <c r="K35" s="42" t="s">
        <v>36</v>
      </c>
      <c r="L35" s="50"/>
      <c r="M35" s="48"/>
      <c r="N35" s="48"/>
      <c r="O35" s="48"/>
      <c r="P35" s="51"/>
      <c r="Q35" s="49">
        <f>SUM(O7:O31)</f>
        <v>1.95</v>
      </c>
      <c r="R35" s="437"/>
      <c r="S35" s="42" t="s">
        <v>36</v>
      </c>
      <c r="T35" s="50"/>
      <c r="U35" s="48"/>
      <c r="V35" s="48"/>
      <c r="W35" s="48"/>
      <c r="X35" s="51"/>
      <c r="Y35" s="49">
        <f>SUM(W7:W31)</f>
        <v>2.2000000000000002</v>
      </c>
      <c r="Z35" s="437"/>
      <c r="AA35" s="42" t="s">
        <v>36</v>
      </c>
      <c r="AB35" s="50"/>
      <c r="AC35" s="48"/>
      <c r="AD35" s="48"/>
      <c r="AE35" s="48"/>
      <c r="AF35" s="51"/>
      <c r="AG35" s="49">
        <f>SUM(AE7:AE31)</f>
        <v>1.4600000000000002</v>
      </c>
      <c r="AH35" s="437"/>
      <c r="AI35" s="42" t="s">
        <v>36</v>
      </c>
      <c r="AJ35" s="50"/>
      <c r="AK35" s="48"/>
      <c r="AL35" s="48"/>
      <c r="AM35" s="48"/>
      <c r="AN35" s="51"/>
      <c r="AO35" s="49">
        <f>SUM(AM7:AM31)</f>
        <v>1.75</v>
      </c>
    </row>
    <row r="36" spans="1:41" s="12" customFormat="1" ht="14.1" customHeight="1">
      <c r="A36" s="440"/>
      <c r="B36" s="442"/>
      <c r="C36" s="42" t="s">
        <v>42</v>
      </c>
      <c r="D36" s="97"/>
      <c r="E36" s="96"/>
      <c r="F36" s="96"/>
      <c r="G36" s="96"/>
      <c r="H36" s="50"/>
      <c r="I36" s="49">
        <f>D31</f>
        <v>0</v>
      </c>
      <c r="J36" s="449"/>
      <c r="K36" s="42" t="s">
        <v>37</v>
      </c>
      <c r="L36" s="50"/>
      <c r="M36" s="49"/>
      <c r="N36" s="49"/>
      <c r="O36" s="49"/>
      <c r="P36" s="50"/>
      <c r="Q36" s="49">
        <v>0</v>
      </c>
      <c r="R36" s="437"/>
      <c r="S36" s="42" t="s">
        <v>37</v>
      </c>
      <c r="T36" s="50"/>
      <c r="U36" s="49"/>
      <c r="V36" s="49"/>
      <c r="W36" s="49"/>
      <c r="X36" s="50"/>
      <c r="Y36" s="49">
        <f>T31</f>
        <v>0</v>
      </c>
      <c r="Z36" s="437"/>
      <c r="AA36" s="42" t="s">
        <v>37</v>
      </c>
      <c r="AB36" s="50"/>
      <c r="AC36" s="49"/>
      <c r="AD36" s="49"/>
      <c r="AE36" s="49"/>
      <c r="AF36" s="50"/>
      <c r="AG36" s="49">
        <f>AB31</f>
        <v>1</v>
      </c>
      <c r="AH36" s="437"/>
      <c r="AI36" s="42" t="s">
        <v>37</v>
      </c>
      <c r="AJ36" s="50"/>
      <c r="AK36" s="49"/>
      <c r="AL36" s="49"/>
      <c r="AM36" s="49"/>
      <c r="AN36" s="50"/>
      <c r="AO36" s="49">
        <v>0</v>
      </c>
    </row>
    <row r="37" spans="1:41" s="12" customFormat="1" ht="14.1" customHeight="1">
      <c r="A37" s="441"/>
      <c r="B37" s="443"/>
      <c r="C37" s="40" t="s">
        <v>44</v>
      </c>
      <c r="D37" s="97"/>
      <c r="E37" s="97"/>
      <c r="F37" s="97"/>
      <c r="G37" s="97"/>
      <c r="H37" s="50"/>
      <c r="I37" s="49">
        <v>0</v>
      </c>
      <c r="J37" s="450"/>
      <c r="K37" s="40" t="s">
        <v>44</v>
      </c>
      <c r="L37" s="50"/>
      <c r="M37" s="50"/>
      <c r="N37" s="50"/>
      <c r="O37" s="50"/>
      <c r="P37" s="50"/>
      <c r="Q37" s="49">
        <v>0</v>
      </c>
      <c r="R37" s="438"/>
      <c r="S37" s="40" t="s">
        <v>44</v>
      </c>
      <c r="T37" s="50"/>
      <c r="U37" s="50"/>
      <c r="V37" s="50"/>
      <c r="W37" s="50"/>
      <c r="X37" s="50"/>
      <c r="Y37" s="49">
        <v>0</v>
      </c>
      <c r="Z37" s="438"/>
      <c r="AA37" s="40" t="s">
        <v>44</v>
      </c>
      <c r="AB37" s="50"/>
      <c r="AC37" s="50"/>
      <c r="AD37" s="50"/>
      <c r="AE37" s="50"/>
      <c r="AF37" s="50"/>
      <c r="AG37" s="49">
        <v>0</v>
      </c>
      <c r="AH37" s="438"/>
      <c r="AI37" s="40" t="s">
        <v>84</v>
      </c>
      <c r="AJ37" s="50"/>
      <c r="AK37" s="50"/>
      <c r="AL37" s="50"/>
      <c r="AM37" s="50"/>
      <c r="AN37" s="50"/>
      <c r="AO37" s="49">
        <v>0</v>
      </c>
    </row>
    <row r="38" spans="1:41" s="12" customFormat="1" ht="14.1" customHeight="1">
      <c r="A38" s="441"/>
      <c r="B38" s="443"/>
      <c r="C38" s="222" t="s">
        <v>79</v>
      </c>
      <c r="D38" s="207"/>
      <c r="E38" s="207"/>
      <c r="F38" s="207"/>
      <c r="G38" s="207"/>
      <c r="H38" s="209"/>
      <c r="I38" s="49">
        <v>2.5</v>
      </c>
      <c r="J38" s="450"/>
      <c r="K38" s="222" t="s">
        <v>79</v>
      </c>
      <c r="L38" s="209"/>
      <c r="M38" s="209"/>
      <c r="N38" s="209"/>
      <c r="O38" s="209"/>
      <c r="P38" s="209"/>
      <c r="Q38" s="223">
        <v>2.5</v>
      </c>
      <c r="R38" s="438"/>
      <c r="S38" s="222" t="s">
        <v>79</v>
      </c>
      <c r="T38" s="209"/>
      <c r="U38" s="209"/>
      <c r="V38" s="209"/>
      <c r="W38" s="209"/>
      <c r="X38" s="209"/>
      <c r="Y38" s="223">
        <v>2.5</v>
      </c>
      <c r="Z38" s="438"/>
      <c r="AA38" s="222" t="s">
        <v>79</v>
      </c>
      <c r="AB38" s="209"/>
      <c r="AC38" s="209"/>
      <c r="AD38" s="209"/>
      <c r="AE38" s="209"/>
      <c r="AF38" s="209"/>
      <c r="AG38" s="223">
        <v>2.5</v>
      </c>
      <c r="AH38" s="438"/>
      <c r="AI38" s="222" t="s">
        <v>79</v>
      </c>
      <c r="AJ38" s="209"/>
      <c r="AK38" s="209"/>
      <c r="AL38" s="209"/>
      <c r="AM38" s="209"/>
      <c r="AN38" s="209"/>
      <c r="AO38" s="223">
        <v>2.5</v>
      </c>
    </row>
    <row r="39" spans="1:41" s="12" customFormat="1" ht="14.25" customHeight="1">
      <c r="A39" s="441"/>
      <c r="B39" s="443"/>
      <c r="C39" s="206" t="s">
        <v>43</v>
      </c>
      <c r="D39" s="207"/>
      <c r="E39" s="207"/>
      <c r="F39" s="207"/>
      <c r="G39" s="207"/>
      <c r="H39" s="208"/>
      <c r="I39" s="210">
        <f>(I33*70)+(I34*75)+(I35*25)+(I36*60)+(I37*150)+(I38*45)</f>
        <v>711.9480519480519</v>
      </c>
      <c r="J39" s="450"/>
      <c r="K39" s="206" t="s">
        <v>23</v>
      </c>
      <c r="L39" s="209"/>
      <c r="M39" s="209"/>
      <c r="N39" s="209"/>
      <c r="O39" s="209"/>
      <c r="P39" s="210"/>
      <c r="Q39" s="210">
        <f>(Q33*70)+(Q34*75)+(Q35*25)+(Q36*60)+(Q37*150)+(Q38*45)</f>
        <v>700.3125</v>
      </c>
      <c r="R39" s="438"/>
      <c r="S39" s="206" t="s">
        <v>23</v>
      </c>
      <c r="T39" s="209"/>
      <c r="U39" s="209"/>
      <c r="V39" s="209"/>
      <c r="W39" s="209"/>
      <c r="X39" s="210"/>
      <c r="Y39" s="210">
        <f>(Y33*70)+(Y34*75)+(Y35*25)+(Y36*60)+(Y37*150)+(Y38*45)</f>
        <v>710.39682539682542</v>
      </c>
      <c r="Z39" s="438"/>
      <c r="AA39" s="206" t="s">
        <v>23</v>
      </c>
      <c r="AB39" s="209"/>
      <c r="AC39" s="209"/>
      <c r="AD39" s="209"/>
      <c r="AE39" s="209"/>
      <c r="AF39" s="210"/>
      <c r="AG39" s="210">
        <f>(AG33*70)+(AG34*75)+(AG35*25)+(AG36*60)+(AG37*150)+(AG38*45)</f>
        <v>826.15097402597405</v>
      </c>
      <c r="AH39" s="438"/>
      <c r="AI39" s="206" t="s">
        <v>23</v>
      </c>
      <c r="AJ39" s="209"/>
      <c r="AK39" s="209"/>
      <c r="AL39" s="209"/>
      <c r="AM39" s="209"/>
      <c r="AN39" s="210"/>
      <c r="AO39" s="210">
        <f>(AO33*70)+(AO34*75)+(AO35*25)+(AO36*60)+(AO37*150)+(AO38*45)</f>
        <v>697.31722689075627</v>
      </c>
    </row>
    <row r="40" spans="1:41" s="12" customFormat="1" ht="8.25" customHeight="1">
      <c r="A40" s="212"/>
      <c r="B40" s="213"/>
      <c r="C40" s="214"/>
      <c r="D40" s="215"/>
      <c r="E40" s="215"/>
      <c r="F40" s="215"/>
      <c r="G40" s="215"/>
      <c r="H40" s="216"/>
      <c r="I40" s="216"/>
      <c r="J40" s="217"/>
      <c r="K40" s="214"/>
      <c r="L40" s="218"/>
      <c r="M40" s="218"/>
      <c r="N40" s="218"/>
      <c r="O40" s="218"/>
      <c r="P40" s="219"/>
      <c r="Q40" s="219"/>
      <c r="R40" s="217"/>
      <c r="S40" s="214"/>
      <c r="T40" s="218"/>
      <c r="U40" s="218"/>
      <c r="V40" s="218"/>
      <c r="W40" s="218"/>
      <c r="X40" s="219"/>
      <c r="Y40" s="219"/>
      <c r="Z40" s="217"/>
      <c r="AA40" s="214"/>
      <c r="AB40" s="218"/>
      <c r="AC40" s="218"/>
      <c r="AD40" s="218"/>
      <c r="AE40" s="218"/>
      <c r="AF40" s="219"/>
      <c r="AG40" s="219"/>
      <c r="AH40" s="217"/>
      <c r="AI40" s="214"/>
      <c r="AJ40" s="218"/>
      <c r="AK40" s="218"/>
      <c r="AL40" s="218"/>
      <c r="AM40" s="218"/>
      <c r="AN40" s="219"/>
      <c r="AO40" s="219"/>
    </row>
    <row r="41" spans="1:41" ht="19.5" customHeight="1">
      <c r="C41" s="46" t="s">
        <v>31</v>
      </c>
      <c r="K41" s="46" t="s">
        <v>38</v>
      </c>
      <c r="S41" s="12" t="s">
        <v>32</v>
      </c>
    </row>
    <row r="42" spans="1:41" ht="18.75" customHeight="1">
      <c r="C42" s="426" t="s">
        <v>77</v>
      </c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</row>
    <row r="43" spans="1:41" ht="14.1" customHeight="1">
      <c r="AH43"/>
      <c r="AI43"/>
      <c r="AN43"/>
    </row>
    <row r="45" spans="1:41" ht="14.1" customHeight="1">
      <c r="AH45"/>
      <c r="AI45"/>
      <c r="AN45"/>
    </row>
    <row r="46" spans="1:41" ht="14.1" customHeight="1">
      <c r="AH46"/>
      <c r="AI46"/>
      <c r="AN46"/>
    </row>
    <row r="47" spans="1:41" ht="14.1" customHeight="1">
      <c r="AH47"/>
      <c r="AI47"/>
      <c r="AN47"/>
    </row>
  </sheetData>
  <mergeCells count="26">
    <mergeCell ref="A33:A39"/>
    <mergeCell ref="B33:B39"/>
    <mergeCell ref="J33:J39"/>
    <mergeCell ref="R33:R39"/>
    <mergeCell ref="Z33:Z39"/>
    <mergeCell ref="AH33:AH39"/>
    <mergeCell ref="AA22:AA24"/>
    <mergeCell ref="C22:C24"/>
    <mergeCell ref="C42:O42"/>
    <mergeCell ref="K22:K24"/>
    <mergeCell ref="S26:S28"/>
    <mergeCell ref="A25:A30"/>
    <mergeCell ref="A21:A24"/>
    <mergeCell ref="D1:J1"/>
    <mergeCell ref="K2:AO2"/>
    <mergeCell ref="K3:L3"/>
    <mergeCell ref="S3:T3"/>
    <mergeCell ref="A3:A4"/>
    <mergeCell ref="C3:D3"/>
    <mergeCell ref="AA3:AB3"/>
    <mergeCell ref="AI3:AJ3"/>
    <mergeCell ref="AI22:AI24"/>
    <mergeCell ref="A5:A7"/>
    <mergeCell ref="A8:A14"/>
    <mergeCell ref="A15:A20"/>
    <mergeCell ref="D2:E2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4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2" customWidth="1"/>
    <col min="3" max="3" width="10.625" style="46" customWidth="1"/>
    <col min="4" max="4" width="4.625" customWidth="1"/>
    <col min="5" max="5" width="3.75" hidden="1" customWidth="1"/>
    <col min="6" max="6" width="10.875" style="6" hidden="1" customWidth="1"/>
    <col min="7" max="7" width="4.625" style="6" hidden="1" customWidth="1"/>
    <col min="8" max="8" width="3.625" style="34" customWidth="1"/>
    <col min="9" max="9" width="4.625" customWidth="1"/>
    <col min="10" max="10" width="3.625" style="12" customWidth="1"/>
    <col min="11" max="11" width="10.625" style="46" customWidth="1"/>
    <col min="12" max="12" width="4.625" style="12" customWidth="1"/>
    <col min="13" max="13" width="6.625" hidden="1" customWidth="1"/>
    <col min="14" max="14" width="5.875" hidden="1" customWidth="1"/>
    <col min="15" max="15" width="6" hidden="1" customWidth="1"/>
    <col min="16" max="16" width="3.625" style="34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4" customWidth="1"/>
    <col min="25" max="25" width="4.625" customWidth="1"/>
    <col min="26" max="26" width="3.625" style="12" customWidth="1"/>
    <col min="27" max="27" width="10.625" style="46" customWidth="1"/>
    <col min="28" max="28" width="4.625" customWidth="1"/>
    <col min="29" max="31" width="6.625" hidden="1" customWidth="1"/>
    <col min="32" max="32" width="3.625" style="34" customWidth="1"/>
    <col min="33" max="33" width="4.625" customWidth="1"/>
    <col min="34" max="34" width="3.625" style="12" customWidth="1"/>
    <col min="35" max="35" width="10.625" style="46" customWidth="1"/>
    <col min="36" max="36" width="4.625" customWidth="1"/>
    <col min="37" max="39" width="6.625" hidden="1" customWidth="1"/>
    <col min="40" max="40" width="3.625" style="34" customWidth="1"/>
    <col min="41" max="41" width="4.625" customWidth="1"/>
  </cols>
  <sheetData>
    <row r="1" spans="1:49" ht="19.5" customHeight="1">
      <c r="A1" s="8"/>
      <c r="B1" s="43"/>
      <c r="C1" s="43"/>
      <c r="D1" s="427" t="s">
        <v>16</v>
      </c>
      <c r="E1" s="427"/>
      <c r="F1" s="427"/>
      <c r="G1" s="427"/>
      <c r="H1" s="427"/>
      <c r="I1" s="427"/>
      <c r="J1" s="427"/>
      <c r="K1" s="6" t="s">
        <v>436</v>
      </c>
      <c r="L1" t="s">
        <v>431</v>
      </c>
      <c r="Z1" s="43"/>
      <c r="AA1" s="43"/>
      <c r="AB1" s="8"/>
      <c r="AC1" s="8"/>
      <c r="AD1" s="8"/>
      <c r="AE1" s="8"/>
      <c r="AG1" s="8"/>
      <c r="AH1" s="43"/>
      <c r="AI1" s="43"/>
      <c r="AJ1" s="8"/>
      <c r="AK1" s="8"/>
      <c r="AL1" s="8"/>
      <c r="AM1" s="8"/>
      <c r="AO1" s="8"/>
    </row>
    <row r="2" spans="1:49" ht="14.1" customHeight="1">
      <c r="A2" s="2" t="s">
        <v>14</v>
      </c>
      <c r="B2" s="44" t="s">
        <v>17</v>
      </c>
      <c r="C2" s="45" t="s">
        <v>1</v>
      </c>
      <c r="D2" s="433">
        <v>462</v>
      </c>
      <c r="E2" s="433"/>
      <c r="F2" s="32"/>
      <c r="G2" s="32"/>
      <c r="H2" s="32"/>
      <c r="I2" s="32"/>
      <c r="J2" s="47"/>
      <c r="K2" s="428" t="s">
        <v>277</v>
      </c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  <c r="AD2" s="429"/>
      <c r="AE2" s="429"/>
      <c r="AF2" s="429"/>
      <c r="AG2" s="429"/>
      <c r="AH2" s="429"/>
      <c r="AI2" s="429"/>
      <c r="AJ2" s="429"/>
      <c r="AK2" s="429"/>
      <c r="AL2" s="429"/>
      <c r="AM2" s="429"/>
      <c r="AN2" s="429"/>
      <c r="AO2" s="429"/>
    </row>
    <row r="3" spans="1:49" s="12" customFormat="1" ht="14.1" customHeight="1">
      <c r="A3" s="430" t="s">
        <v>6</v>
      </c>
      <c r="B3" s="13"/>
      <c r="C3" s="431">
        <v>45677</v>
      </c>
      <c r="D3" s="431"/>
      <c r="E3" s="16"/>
      <c r="F3" s="16"/>
      <c r="G3" s="16"/>
      <c r="H3" s="31"/>
      <c r="I3" s="13" t="s">
        <v>7</v>
      </c>
      <c r="J3" s="13"/>
      <c r="K3" s="431">
        <f>C3+1</f>
        <v>45678</v>
      </c>
      <c r="L3" s="431"/>
      <c r="M3" s="16"/>
      <c r="N3" s="16"/>
      <c r="O3" s="16"/>
      <c r="P3" s="31"/>
      <c r="Q3" s="13" t="s">
        <v>8</v>
      </c>
      <c r="R3" s="117"/>
      <c r="S3" s="431">
        <f>C3+2</f>
        <v>45679</v>
      </c>
      <c r="T3" s="431"/>
      <c r="U3" s="16"/>
      <c r="V3" s="16"/>
      <c r="W3" s="16"/>
      <c r="X3" s="31"/>
      <c r="Y3" s="13" t="s">
        <v>9</v>
      </c>
      <c r="Z3" s="117"/>
      <c r="AA3" s="431">
        <f>C3+3</f>
        <v>45680</v>
      </c>
      <c r="AB3" s="431"/>
      <c r="AC3" s="16"/>
      <c r="AD3" s="16"/>
      <c r="AE3" s="16"/>
      <c r="AF3" s="31"/>
      <c r="AG3" s="13" t="s">
        <v>10</v>
      </c>
      <c r="AH3" s="117"/>
      <c r="AI3" s="431">
        <f>C3+4</f>
        <v>45681</v>
      </c>
      <c r="AJ3" s="431"/>
      <c r="AK3" s="16"/>
      <c r="AL3" s="16"/>
      <c r="AM3" s="16"/>
      <c r="AN3" s="31"/>
      <c r="AO3" s="13" t="s">
        <v>74</v>
      </c>
    </row>
    <row r="4" spans="1:49" s="12" customFormat="1" ht="14.1" customHeight="1">
      <c r="A4" s="430"/>
      <c r="B4" s="13" t="s">
        <v>11</v>
      </c>
      <c r="C4" s="13" t="s">
        <v>12</v>
      </c>
      <c r="D4" s="13" t="s">
        <v>15</v>
      </c>
      <c r="E4" s="13" t="s">
        <v>19</v>
      </c>
      <c r="F4" s="13" t="s">
        <v>20</v>
      </c>
      <c r="G4" s="13" t="s">
        <v>22</v>
      </c>
      <c r="H4" s="31" t="s">
        <v>18</v>
      </c>
      <c r="I4" s="13" t="s">
        <v>33</v>
      </c>
      <c r="J4" s="13" t="s">
        <v>11</v>
      </c>
      <c r="K4" s="13" t="s">
        <v>12</v>
      </c>
      <c r="L4" s="13" t="s">
        <v>15</v>
      </c>
      <c r="M4" s="13" t="s">
        <v>19</v>
      </c>
      <c r="N4" s="13" t="s">
        <v>20</v>
      </c>
      <c r="O4" s="13" t="s">
        <v>22</v>
      </c>
      <c r="P4" s="31" t="s">
        <v>18</v>
      </c>
      <c r="Q4" s="13" t="s">
        <v>33</v>
      </c>
      <c r="R4" s="117" t="s">
        <v>11</v>
      </c>
      <c r="S4" s="13" t="s">
        <v>12</v>
      </c>
      <c r="T4" s="13" t="s">
        <v>15</v>
      </c>
      <c r="U4" s="13" t="s">
        <v>19</v>
      </c>
      <c r="V4" s="13" t="s">
        <v>20</v>
      </c>
      <c r="W4" s="13" t="s">
        <v>22</v>
      </c>
      <c r="X4" s="31" t="s">
        <v>18</v>
      </c>
      <c r="Y4" s="13" t="s">
        <v>33</v>
      </c>
      <c r="Z4" s="117" t="s">
        <v>11</v>
      </c>
      <c r="AA4" s="13" t="s">
        <v>12</v>
      </c>
      <c r="AB4" s="13" t="s">
        <v>15</v>
      </c>
      <c r="AC4" s="13" t="s">
        <v>19</v>
      </c>
      <c r="AD4" s="13" t="s">
        <v>20</v>
      </c>
      <c r="AE4" s="13" t="s">
        <v>22</v>
      </c>
      <c r="AF4" s="31" t="s">
        <v>18</v>
      </c>
      <c r="AG4" s="13" t="s">
        <v>33</v>
      </c>
      <c r="AH4" s="117" t="s">
        <v>11</v>
      </c>
      <c r="AI4" s="13" t="s">
        <v>12</v>
      </c>
      <c r="AJ4" s="13" t="s">
        <v>15</v>
      </c>
      <c r="AK4" s="13" t="s">
        <v>19</v>
      </c>
      <c r="AL4" s="13" t="s">
        <v>20</v>
      </c>
      <c r="AM4" s="13" t="s">
        <v>22</v>
      </c>
      <c r="AN4" s="31" t="s">
        <v>18</v>
      </c>
      <c r="AO4" s="13" t="s">
        <v>33</v>
      </c>
    </row>
    <row r="5" spans="1:49" s="12" customFormat="1" ht="14.1" customHeight="1">
      <c r="A5" s="432" t="s">
        <v>13</v>
      </c>
      <c r="B5" s="101" t="s">
        <v>67</v>
      </c>
      <c r="C5" s="85" t="s">
        <v>89</v>
      </c>
      <c r="D5" s="89">
        <v>100</v>
      </c>
      <c r="E5" s="70">
        <f>D5/20</f>
        <v>5</v>
      </c>
      <c r="F5" s="13"/>
      <c r="G5" s="13"/>
      <c r="H5" s="106">
        <f>(D5*$D$2)/1000</f>
        <v>46.2</v>
      </c>
      <c r="I5" s="123"/>
      <c r="J5" s="76"/>
      <c r="K5" s="115"/>
      <c r="L5" s="116"/>
      <c r="M5" s="70"/>
      <c r="N5" s="13"/>
      <c r="O5" s="13"/>
      <c r="P5" s="106"/>
      <c r="Q5" s="68"/>
      <c r="R5" s="101"/>
      <c r="S5" s="85"/>
      <c r="T5" s="89"/>
      <c r="U5" s="70"/>
      <c r="V5" s="13"/>
      <c r="W5" s="13"/>
      <c r="X5" s="106"/>
      <c r="Y5" s="123"/>
      <c r="Z5" s="76"/>
      <c r="AA5" s="115"/>
      <c r="AB5" s="116"/>
      <c r="AC5" s="70"/>
      <c r="AD5" s="13"/>
      <c r="AE5" s="13"/>
      <c r="AF5" s="106"/>
      <c r="AG5" s="68"/>
      <c r="AH5" s="101"/>
      <c r="AI5" s="85"/>
      <c r="AJ5" s="89"/>
      <c r="AK5" s="70"/>
      <c r="AL5" s="13"/>
      <c r="AM5" s="13"/>
      <c r="AN5" s="106"/>
      <c r="AO5" s="68"/>
      <c r="AQ5" s="300"/>
      <c r="AR5" s="301"/>
      <c r="AS5" s="291"/>
      <c r="AT5" s="289"/>
      <c r="AU5" s="302"/>
      <c r="AV5" s="302"/>
      <c r="AW5" s="293"/>
    </row>
    <row r="6" spans="1:49" s="12" customFormat="1" ht="14.1" customHeight="1">
      <c r="A6" s="432"/>
      <c r="B6" s="288" t="s">
        <v>91</v>
      </c>
      <c r="C6" s="85"/>
      <c r="D6" s="242"/>
      <c r="E6" s="70"/>
      <c r="F6" s="70"/>
      <c r="G6" s="73"/>
      <c r="H6" s="109"/>
      <c r="I6" s="124"/>
      <c r="J6" s="69"/>
      <c r="K6" s="77"/>
      <c r="L6" s="78"/>
      <c r="M6" s="70"/>
      <c r="N6" s="70"/>
      <c r="O6" s="13"/>
      <c r="P6" s="106"/>
      <c r="Q6" s="109"/>
      <c r="R6" s="288"/>
      <c r="S6" s="85"/>
      <c r="T6" s="242"/>
      <c r="U6" s="70"/>
      <c r="V6" s="70"/>
      <c r="W6" s="73"/>
      <c r="X6" s="109"/>
      <c r="Y6" s="68"/>
      <c r="Z6" s="69"/>
      <c r="AA6" s="77"/>
      <c r="AB6" s="78"/>
      <c r="AC6" s="70"/>
      <c r="AD6" s="70"/>
      <c r="AE6" s="13"/>
      <c r="AF6" s="106"/>
      <c r="AG6" s="109"/>
      <c r="AH6" s="288"/>
      <c r="AI6" s="85"/>
      <c r="AJ6" s="242"/>
      <c r="AK6" s="70"/>
      <c r="AL6" s="70"/>
      <c r="AM6" s="73"/>
      <c r="AN6" s="109"/>
      <c r="AO6" s="68"/>
      <c r="AQ6" s="303"/>
      <c r="AR6" s="301"/>
      <c r="AS6" s="304"/>
      <c r="AT6" s="289"/>
      <c r="AU6" s="289"/>
      <c r="AV6" s="292"/>
      <c r="AW6" s="305"/>
    </row>
    <row r="7" spans="1:49" s="12" customFormat="1" ht="14.1" customHeight="1">
      <c r="A7" s="432"/>
      <c r="B7" s="92" t="s">
        <v>93</v>
      </c>
      <c r="C7" s="85"/>
      <c r="D7" s="242"/>
      <c r="E7" s="13"/>
      <c r="F7" s="13"/>
      <c r="G7" s="13"/>
      <c r="H7" s="68"/>
      <c r="I7" s="124"/>
      <c r="J7" s="18"/>
      <c r="K7" s="5"/>
      <c r="L7" s="13"/>
      <c r="M7" s="13"/>
      <c r="N7" s="13"/>
      <c r="O7" s="13"/>
      <c r="P7" s="31"/>
      <c r="Q7" s="109"/>
      <c r="R7" s="92"/>
      <c r="S7" s="85"/>
      <c r="T7" s="242"/>
      <c r="U7" s="13"/>
      <c r="V7" s="13"/>
      <c r="W7" s="13"/>
      <c r="X7" s="68"/>
      <c r="Y7" s="68"/>
      <c r="Z7" s="18"/>
      <c r="AA7" s="5"/>
      <c r="AB7" s="13"/>
      <c r="AC7" s="13"/>
      <c r="AD7" s="13"/>
      <c r="AE7" s="13"/>
      <c r="AF7" s="31"/>
      <c r="AG7" s="109"/>
      <c r="AH7" s="92"/>
      <c r="AI7" s="85"/>
      <c r="AJ7" s="242"/>
      <c r="AK7" s="13"/>
      <c r="AL7" s="13"/>
      <c r="AM7" s="13"/>
      <c r="AN7" s="68"/>
      <c r="AO7" s="68"/>
      <c r="AQ7" s="291"/>
      <c r="AR7" s="301"/>
      <c r="AS7" s="304"/>
      <c r="AT7" s="302"/>
      <c r="AU7" s="302"/>
      <c r="AV7" s="302"/>
      <c r="AW7" s="306"/>
    </row>
    <row r="8" spans="1:49" s="12" customFormat="1" ht="14.1" customHeight="1">
      <c r="A8" s="432" t="s">
        <v>2</v>
      </c>
      <c r="B8" s="196" t="s">
        <v>394</v>
      </c>
      <c r="C8" s="100" t="s">
        <v>398</v>
      </c>
      <c r="D8" s="88">
        <v>15</v>
      </c>
      <c r="E8" s="277"/>
      <c r="F8" s="248"/>
      <c r="G8" s="89">
        <f>D8/100</f>
        <v>0.15</v>
      </c>
      <c r="H8" s="84">
        <f t="shared" ref="H8:H10" si="0">(D8*$D$2)/1000</f>
        <v>6.93</v>
      </c>
      <c r="I8" s="90"/>
      <c r="J8" s="71"/>
      <c r="K8" s="85"/>
      <c r="L8" s="89"/>
      <c r="M8" s="241"/>
      <c r="N8" s="89"/>
      <c r="O8" s="136"/>
      <c r="P8" s="106"/>
      <c r="Q8" s="90"/>
      <c r="R8" s="155"/>
      <c r="S8" s="85"/>
      <c r="T8" s="89"/>
      <c r="U8" s="182"/>
      <c r="V8" s="89"/>
      <c r="W8" s="88"/>
      <c r="X8" s="106"/>
      <c r="Y8" s="250"/>
      <c r="Z8" s="101"/>
      <c r="AA8" s="85"/>
      <c r="AB8" s="89"/>
      <c r="AC8" s="171"/>
      <c r="AD8" s="92"/>
      <c r="AE8" s="172"/>
      <c r="AF8" s="106"/>
      <c r="AG8" s="90"/>
      <c r="AH8" s="55"/>
      <c r="AI8" s="85"/>
      <c r="AJ8" s="89"/>
      <c r="AK8" s="125"/>
      <c r="AL8" s="131"/>
      <c r="AM8" s="88"/>
      <c r="AN8" s="106"/>
      <c r="AO8" s="90"/>
      <c r="AQ8" s="291"/>
      <c r="AR8" s="301"/>
      <c r="AS8" s="291"/>
      <c r="AT8" s="279"/>
      <c r="AU8" s="291"/>
      <c r="AV8" s="279"/>
      <c r="AW8" s="293"/>
    </row>
    <row r="9" spans="1:49" s="12" customFormat="1" ht="14.1" customHeight="1">
      <c r="A9" s="432"/>
      <c r="B9" s="197" t="s">
        <v>395</v>
      </c>
      <c r="C9" s="17" t="s">
        <v>348</v>
      </c>
      <c r="D9" s="88">
        <v>15</v>
      </c>
      <c r="E9" s="138"/>
      <c r="F9" s="136"/>
      <c r="G9" s="89">
        <f>D9/100</f>
        <v>0.15</v>
      </c>
      <c r="H9" s="84">
        <f t="shared" si="0"/>
        <v>6.93</v>
      </c>
      <c r="I9" s="87"/>
      <c r="J9" s="72"/>
      <c r="K9" s="85"/>
      <c r="L9" s="89"/>
      <c r="M9" s="245"/>
      <c r="N9" s="89"/>
      <c r="O9" s="88"/>
      <c r="P9" s="106"/>
      <c r="Q9" s="87"/>
      <c r="R9" s="146"/>
      <c r="S9" s="156"/>
      <c r="T9" s="157"/>
      <c r="U9" s="163"/>
      <c r="V9" s="125"/>
      <c r="W9" s="88"/>
      <c r="X9" s="106"/>
      <c r="Y9" s="87"/>
      <c r="Z9" s="234"/>
      <c r="AA9" s="143"/>
      <c r="AB9" s="89"/>
      <c r="AC9" s="125"/>
      <c r="AD9" s="125"/>
      <c r="AE9" s="86"/>
      <c r="AF9" s="106"/>
      <c r="AG9" s="87"/>
      <c r="AH9" s="93"/>
      <c r="AI9" s="85"/>
      <c r="AJ9" s="89"/>
      <c r="AK9" s="125"/>
      <c r="AL9" s="89"/>
      <c r="AM9" s="86"/>
      <c r="AN9" s="106"/>
      <c r="AO9" s="87"/>
      <c r="AQ9" s="291"/>
      <c r="AR9" s="301"/>
      <c r="AS9" s="291"/>
      <c r="AT9" s="291"/>
      <c r="AU9" s="279"/>
      <c r="AV9" s="279"/>
      <c r="AW9" s="293"/>
    </row>
    <row r="10" spans="1:49" s="12" customFormat="1" ht="14.1" customHeight="1">
      <c r="A10" s="432"/>
      <c r="B10" s="197" t="s">
        <v>396</v>
      </c>
      <c r="C10" s="85" t="s">
        <v>399</v>
      </c>
      <c r="D10" s="88">
        <v>80</v>
      </c>
      <c r="E10" s="131"/>
      <c r="F10" s="131">
        <f>D10*0.8/35</f>
        <v>1.8285714285714285</v>
      </c>
      <c r="G10" s="131"/>
      <c r="H10" s="84">
        <f t="shared" si="0"/>
        <v>36.96</v>
      </c>
      <c r="I10" s="173"/>
      <c r="J10" s="72"/>
      <c r="K10" s="85"/>
      <c r="L10" s="89"/>
      <c r="M10" s="241"/>
      <c r="N10" s="125"/>
      <c r="O10" s="88"/>
      <c r="P10" s="106"/>
      <c r="Q10" s="87"/>
      <c r="R10" s="93"/>
      <c r="S10" s="85"/>
      <c r="T10" s="89"/>
      <c r="U10" s="163"/>
      <c r="V10" s="131"/>
      <c r="W10" s="88"/>
      <c r="X10" s="106"/>
      <c r="Y10" s="173"/>
      <c r="Z10" s="93"/>
      <c r="AA10" s="143"/>
      <c r="AB10" s="89"/>
      <c r="AC10" s="125"/>
      <c r="AD10" s="125"/>
      <c r="AE10" s="88"/>
      <c r="AF10" s="106"/>
      <c r="AG10" s="87"/>
      <c r="AH10" s="93"/>
      <c r="AI10" s="85"/>
      <c r="AJ10" s="89"/>
      <c r="AK10" s="125"/>
      <c r="AL10" s="131"/>
      <c r="AM10" s="92"/>
      <c r="AN10" s="106"/>
      <c r="AO10" s="87"/>
      <c r="AQ10" s="291"/>
      <c r="AR10" s="301"/>
      <c r="AS10" s="291"/>
      <c r="AT10" s="307"/>
      <c r="AU10" s="291"/>
      <c r="AV10" s="279"/>
      <c r="AW10" s="293"/>
    </row>
    <row r="11" spans="1:49" s="12" customFormat="1" ht="14.1" customHeight="1">
      <c r="A11" s="432"/>
      <c r="B11" s="197" t="s">
        <v>397</v>
      </c>
      <c r="C11" s="17"/>
      <c r="D11" s="88"/>
      <c r="E11" s="131"/>
      <c r="F11" s="131"/>
      <c r="G11" s="131"/>
      <c r="H11" s="84"/>
      <c r="I11" s="87"/>
      <c r="J11" s="72"/>
      <c r="K11" s="85"/>
      <c r="L11" s="89"/>
      <c r="M11" s="241"/>
      <c r="N11" s="92"/>
      <c r="O11" s="175"/>
      <c r="P11" s="106"/>
      <c r="Q11" s="87"/>
      <c r="R11" s="93"/>
      <c r="S11" s="85"/>
      <c r="T11" s="89"/>
      <c r="U11" s="163"/>
      <c r="V11" s="131"/>
      <c r="W11" s="136"/>
      <c r="X11" s="106"/>
      <c r="Y11" s="90"/>
      <c r="Z11" s="93"/>
      <c r="AA11" s="237"/>
      <c r="AB11" s="89"/>
      <c r="AC11" s="58"/>
      <c r="AD11" s="58"/>
      <c r="AE11" s="86"/>
      <c r="AF11" s="106"/>
      <c r="AG11" s="87"/>
      <c r="AH11" s="93"/>
      <c r="AI11" s="85"/>
      <c r="AJ11" s="89"/>
      <c r="AK11" s="56"/>
      <c r="AL11" s="125"/>
      <c r="AM11" s="92"/>
      <c r="AN11" s="106"/>
      <c r="AO11" s="87"/>
      <c r="AQ11" s="291"/>
      <c r="AR11" s="301"/>
      <c r="AS11" s="291"/>
      <c r="AT11" s="291"/>
      <c r="AU11" s="291"/>
      <c r="AV11" s="279"/>
      <c r="AW11" s="293"/>
    </row>
    <row r="12" spans="1:49" s="12" customFormat="1" ht="14.1" customHeight="1">
      <c r="A12" s="432"/>
      <c r="B12" s="198"/>
      <c r="C12" s="17"/>
      <c r="D12" s="88"/>
      <c r="E12" s="136"/>
      <c r="F12" s="136"/>
      <c r="G12" s="131"/>
      <c r="H12" s="84"/>
      <c r="I12" s="87"/>
      <c r="J12" s="355"/>
      <c r="K12" s="85"/>
      <c r="L12" s="89"/>
      <c r="M12" s="241"/>
      <c r="N12" s="92"/>
      <c r="O12" s="175"/>
      <c r="P12" s="106"/>
      <c r="Q12" s="87"/>
      <c r="R12" s="93"/>
      <c r="S12" s="159"/>
      <c r="T12" s="92"/>
      <c r="U12" s="184"/>
      <c r="V12" s="125"/>
      <c r="W12" s="88"/>
      <c r="X12" s="106"/>
      <c r="Y12" s="87"/>
      <c r="Z12" s="174"/>
      <c r="AA12" s="125"/>
      <c r="AB12" s="89"/>
      <c r="AC12" s="89"/>
      <c r="AD12" s="89"/>
      <c r="AE12" s="88"/>
      <c r="AF12" s="99"/>
      <c r="AG12" s="87"/>
      <c r="AH12" s="174"/>
      <c r="AI12" s="85"/>
      <c r="AJ12" s="89"/>
      <c r="AK12" s="92"/>
      <c r="AL12" s="125"/>
      <c r="AM12" s="88"/>
      <c r="AN12" s="106"/>
      <c r="AO12" s="193"/>
      <c r="AQ12" s="308"/>
      <c r="AR12" s="309"/>
      <c r="AS12" s="279"/>
      <c r="AT12" s="291"/>
      <c r="AU12" s="291"/>
      <c r="AV12" s="279"/>
      <c r="AW12" s="293"/>
    </row>
    <row r="13" spans="1:49" s="12" customFormat="1" ht="14.1" customHeight="1">
      <c r="A13" s="432"/>
      <c r="B13" s="347"/>
      <c r="C13" s="348"/>
      <c r="D13" s="349"/>
      <c r="E13" s="89"/>
      <c r="F13" s="89"/>
      <c r="G13" s="89"/>
      <c r="H13" s="99"/>
      <c r="I13" s="87"/>
      <c r="J13" s="252"/>
      <c r="K13" s="85"/>
      <c r="L13" s="253"/>
      <c r="M13" s="254"/>
      <c r="N13" s="89"/>
      <c r="O13" s="89"/>
      <c r="P13" s="99"/>
      <c r="Q13" s="87"/>
      <c r="R13" s="174"/>
      <c r="S13" s="159"/>
      <c r="T13" s="92"/>
      <c r="U13" s="144"/>
      <c r="V13" s="125"/>
      <c r="W13" s="136"/>
      <c r="X13" s="106"/>
      <c r="Y13" s="87"/>
      <c r="Z13" s="174"/>
      <c r="AA13" s="100"/>
      <c r="AB13" s="160"/>
      <c r="AC13" s="131"/>
      <c r="AD13" s="131"/>
      <c r="AE13" s="145"/>
      <c r="AF13" s="106"/>
      <c r="AG13" s="87"/>
      <c r="AH13" s="82"/>
      <c r="AI13" s="85"/>
      <c r="AJ13" s="104"/>
      <c r="AK13" s="56"/>
      <c r="AL13" s="89"/>
      <c r="AM13" s="88"/>
      <c r="AN13" s="99"/>
      <c r="AO13" s="87"/>
      <c r="AQ13" s="291"/>
      <c r="AR13" s="301"/>
      <c r="AS13" s="291"/>
      <c r="AT13" s="291"/>
      <c r="AU13" s="291"/>
      <c r="AV13" s="279"/>
      <c r="AW13" s="293"/>
    </row>
    <row r="14" spans="1:49" s="12" customFormat="1" ht="14.1" customHeight="1">
      <c r="A14" s="432"/>
      <c r="B14" s="177"/>
      <c r="C14" s="85"/>
      <c r="D14" s="89"/>
      <c r="E14" s="107"/>
      <c r="F14" s="107"/>
      <c r="G14" s="107"/>
      <c r="H14" s="99"/>
      <c r="I14" s="87"/>
      <c r="J14" s="177"/>
      <c r="K14" s="178"/>
      <c r="L14" s="55"/>
      <c r="M14" s="179"/>
      <c r="N14" s="176"/>
      <c r="O14" s="88"/>
      <c r="P14" s="126"/>
      <c r="Q14" s="87"/>
      <c r="R14" s="174"/>
      <c r="S14" s="85"/>
      <c r="T14" s="89"/>
      <c r="U14" s="88"/>
      <c r="V14" s="125"/>
      <c r="W14" s="88"/>
      <c r="X14" s="106"/>
      <c r="Y14" s="87"/>
      <c r="Z14" s="170"/>
      <c r="AA14" s="85"/>
      <c r="AB14" s="89"/>
      <c r="AC14" s="89"/>
      <c r="AD14" s="89"/>
      <c r="AE14" s="88"/>
      <c r="AF14" s="99"/>
      <c r="AG14" s="87"/>
      <c r="AH14" s="170"/>
      <c r="AI14" s="85"/>
      <c r="AJ14" s="89"/>
      <c r="AK14" s="89"/>
      <c r="AL14" s="256"/>
      <c r="AM14" s="88"/>
      <c r="AN14" s="99"/>
      <c r="AO14" s="87"/>
      <c r="AQ14" s="291"/>
      <c r="AR14" s="301"/>
      <c r="AS14" s="291"/>
      <c r="AT14" s="291"/>
      <c r="AU14" s="291"/>
      <c r="AV14" s="279"/>
      <c r="AW14" s="293"/>
    </row>
    <row r="15" spans="1:49" s="12" customFormat="1" ht="14.1" customHeight="1">
      <c r="A15" s="432" t="s">
        <v>3</v>
      </c>
      <c r="B15" s="55" t="s">
        <v>200</v>
      </c>
      <c r="C15" s="143" t="s">
        <v>152</v>
      </c>
      <c r="D15" s="89">
        <v>30</v>
      </c>
      <c r="E15" s="353">
        <f>D15/85</f>
        <v>0.35294117647058826</v>
      </c>
      <c r="F15" s="136"/>
      <c r="G15" s="88"/>
      <c r="H15" s="106">
        <f>(D15*$D$2)/1000</f>
        <v>13.86</v>
      </c>
      <c r="I15" s="90"/>
      <c r="J15" s="55"/>
      <c r="K15" s="85"/>
      <c r="L15" s="56"/>
      <c r="M15" s="138"/>
      <c r="N15" s="136"/>
      <c r="O15" s="92"/>
      <c r="P15" s="106"/>
      <c r="Q15" s="87"/>
      <c r="R15" s="188"/>
      <c r="S15" s="159"/>
      <c r="T15" s="92"/>
      <c r="U15" s="184"/>
      <c r="V15" s="125"/>
      <c r="W15" s="136"/>
      <c r="X15" s="106"/>
      <c r="Y15" s="87"/>
      <c r="Z15" s="55"/>
      <c r="AA15" s="85"/>
      <c r="AB15" s="89"/>
      <c r="AC15" s="125"/>
      <c r="AD15" s="92"/>
      <c r="AE15" s="88"/>
      <c r="AF15" s="106"/>
      <c r="AG15" s="90"/>
      <c r="AH15" s="55"/>
      <c r="AI15" s="159"/>
      <c r="AJ15" s="88"/>
      <c r="AK15" s="125"/>
      <c r="AL15" s="131"/>
      <c r="AM15" s="88"/>
      <c r="AN15" s="126"/>
      <c r="AO15" s="87"/>
      <c r="AQ15" s="291"/>
      <c r="AR15" s="301"/>
      <c r="AS15" s="291"/>
      <c r="AT15" s="291"/>
      <c r="AU15" s="291"/>
      <c r="AV15" s="291"/>
      <c r="AW15" s="310"/>
    </row>
    <row r="16" spans="1:49" s="12" customFormat="1" ht="14.1" customHeight="1">
      <c r="A16" s="432"/>
      <c r="B16" s="93" t="s">
        <v>91</v>
      </c>
      <c r="C16" s="275" t="s">
        <v>202</v>
      </c>
      <c r="D16" s="89">
        <v>10</v>
      </c>
      <c r="E16" s="125"/>
      <c r="F16" s="125">
        <f>D16/35</f>
        <v>0.2857142857142857</v>
      </c>
      <c r="G16" s="88"/>
      <c r="H16" s="106">
        <f>(D16*$D$2)/1000</f>
        <v>4.62</v>
      </c>
      <c r="I16" s="90"/>
      <c r="J16" s="93"/>
      <c r="K16" s="100"/>
      <c r="L16" s="131"/>
      <c r="M16" s="241"/>
      <c r="N16" s="125"/>
      <c r="O16" s="88"/>
      <c r="P16" s="106"/>
      <c r="Q16" s="87"/>
      <c r="R16" s="131"/>
      <c r="S16" s="85"/>
      <c r="T16" s="187"/>
      <c r="U16" s="142"/>
      <c r="V16" s="125"/>
      <c r="W16" s="136"/>
      <c r="X16" s="106"/>
      <c r="Y16" s="356"/>
      <c r="Z16" s="93"/>
      <c r="AA16" s="85"/>
      <c r="AB16" s="89"/>
      <c r="AC16" s="125"/>
      <c r="AD16" s="92"/>
      <c r="AE16" s="88"/>
      <c r="AF16" s="106"/>
      <c r="AG16" s="94"/>
      <c r="AH16" s="93"/>
      <c r="AI16" s="190"/>
      <c r="AJ16" s="88"/>
      <c r="AK16" s="132"/>
      <c r="AL16" s="132"/>
      <c r="AM16" s="88"/>
      <c r="AN16" s="126"/>
      <c r="AO16" s="90"/>
      <c r="AQ16" s="291"/>
      <c r="AR16" s="301"/>
      <c r="AS16" s="291"/>
      <c r="AT16" s="291"/>
      <c r="AU16" s="291"/>
      <c r="AV16" s="291"/>
      <c r="AW16" s="310"/>
    </row>
    <row r="17" spans="1:49" s="12" customFormat="1" ht="14.1" customHeight="1">
      <c r="A17" s="432"/>
      <c r="B17" s="93" t="s">
        <v>139</v>
      </c>
      <c r="C17" s="143" t="s">
        <v>204</v>
      </c>
      <c r="D17" s="89">
        <v>1</v>
      </c>
      <c r="E17" s="125"/>
      <c r="F17" s="131"/>
      <c r="G17" s="88"/>
      <c r="H17" s="106">
        <f>(D17*$D$2)/1000</f>
        <v>0.46200000000000002</v>
      </c>
      <c r="I17" s="87"/>
      <c r="J17" s="93"/>
      <c r="K17" s="100"/>
      <c r="L17" s="88"/>
      <c r="M17" s="125"/>
      <c r="N17" s="125"/>
      <c r="O17" s="92"/>
      <c r="P17" s="106"/>
      <c r="Q17" s="87"/>
      <c r="R17" s="296"/>
      <c r="S17" s="357"/>
      <c r="T17" s="127"/>
      <c r="U17" s="92"/>
      <c r="V17" s="92"/>
      <c r="W17" s="145"/>
      <c r="X17" s="106"/>
      <c r="Y17" s="87"/>
      <c r="Z17" s="93"/>
      <c r="AA17" s="85"/>
      <c r="AB17" s="89"/>
      <c r="AC17" s="125"/>
      <c r="AD17" s="92"/>
      <c r="AE17" s="88"/>
      <c r="AF17" s="106"/>
      <c r="AG17" s="94"/>
      <c r="AH17" s="93"/>
      <c r="AI17" s="190"/>
      <c r="AJ17" s="88"/>
      <c r="AK17" s="125"/>
      <c r="AL17" s="131"/>
      <c r="AM17" s="88"/>
      <c r="AN17" s="126"/>
      <c r="AO17" s="87"/>
      <c r="AQ17" s="291"/>
      <c r="AR17" s="301"/>
      <c r="AS17" s="291"/>
      <c r="AT17" s="291"/>
      <c r="AU17" s="279"/>
      <c r="AV17" s="291"/>
      <c r="AW17" s="310"/>
    </row>
    <row r="18" spans="1:49" s="12" customFormat="1" ht="14.1" customHeight="1">
      <c r="A18" s="432"/>
      <c r="B18" s="93" t="s">
        <v>207</v>
      </c>
      <c r="C18" s="85" t="s">
        <v>140</v>
      </c>
      <c r="D18" s="89">
        <v>30</v>
      </c>
      <c r="E18" s="125"/>
      <c r="F18" s="89"/>
      <c r="G18" s="89">
        <f>D18/100</f>
        <v>0.3</v>
      </c>
      <c r="H18" s="106">
        <f>(D18*$D$2)/1000</f>
        <v>13.86</v>
      </c>
      <c r="I18" s="354"/>
      <c r="J18" s="93"/>
      <c r="K18" s="100"/>
      <c r="L18" s="88"/>
      <c r="M18" s="125"/>
      <c r="N18" s="131"/>
      <c r="O18" s="92"/>
      <c r="P18" s="106"/>
      <c r="Q18" s="87"/>
      <c r="R18" s="358"/>
      <c r="S18" s="100"/>
      <c r="T18" s="359"/>
      <c r="U18" s="125"/>
      <c r="V18" s="125"/>
      <c r="W18" s="136"/>
      <c r="X18" s="87"/>
      <c r="Y18" s="87"/>
      <c r="Z18" s="93"/>
      <c r="AA18" s="85"/>
      <c r="AB18" s="89"/>
      <c r="AC18" s="125"/>
      <c r="AD18" s="92"/>
      <c r="AE18" s="88"/>
      <c r="AF18" s="106"/>
      <c r="AG18" s="87"/>
      <c r="AH18" s="324"/>
      <c r="AI18" s="190"/>
      <c r="AJ18" s="278"/>
      <c r="AK18" s="201"/>
      <c r="AL18" s="136"/>
      <c r="AM18" s="88"/>
      <c r="AN18" s="126"/>
      <c r="AO18" s="87"/>
      <c r="AQ18" s="291"/>
      <c r="AR18" s="301"/>
      <c r="AS18" s="291"/>
      <c r="AT18" s="291"/>
      <c r="AU18" s="279"/>
      <c r="AV18" s="291"/>
      <c r="AW18" s="310"/>
    </row>
    <row r="19" spans="1:49" s="12" customFormat="1" ht="14.1" customHeight="1">
      <c r="A19" s="432"/>
      <c r="B19" s="102" t="s">
        <v>157</v>
      </c>
      <c r="C19" s="85"/>
      <c r="D19" s="89"/>
      <c r="E19" s="138"/>
      <c r="F19" s="136"/>
      <c r="G19" s="88"/>
      <c r="H19" s="126"/>
      <c r="I19" s="94"/>
      <c r="J19" s="93"/>
      <c r="K19" s="194"/>
      <c r="L19" s="189"/>
      <c r="M19" s="88"/>
      <c r="N19" s="89"/>
      <c r="O19" s="125"/>
      <c r="P19" s="126"/>
      <c r="Q19" s="87"/>
      <c r="R19" s="360"/>
      <c r="S19" s="17"/>
      <c r="T19" s="73"/>
      <c r="U19" s="125"/>
      <c r="V19" s="89"/>
      <c r="W19" s="131"/>
      <c r="X19" s="80"/>
      <c r="Y19" s="87"/>
      <c r="Z19" s="93"/>
      <c r="AA19" s="194"/>
      <c r="AB19" s="189"/>
      <c r="AC19" s="88"/>
      <c r="AD19" s="89"/>
      <c r="AE19" s="125"/>
      <c r="AF19" s="126"/>
      <c r="AG19" s="94"/>
      <c r="AH19" s="174"/>
      <c r="AI19" s="188"/>
      <c r="AJ19" s="258"/>
      <c r="AK19" s="138"/>
      <c r="AL19" s="136"/>
      <c r="AM19" s="88"/>
      <c r="AN19" s="84"/>
      <c r="AO19" s="90"/>
      <c r="AQ19" s="311"/>
      <c r="AR19" s="301"/>
      <c r="AS19" s="291"/>
      <c r="AT19" s="279"/>
      <c r="AU19" s="291"/>
      <c r="AV19" s="291"/>
      <c r="AW19" s="310"/>
    </row>
    <row r="20" spans="1:49" s="12" customFormat="1" ht="14.1" customHeight="1">
      <c r="A20" s="432"/>
      <c r="B20" s="92"/>
      <c r="C20" s="85"/>
      <c r="D20" s="89"/>
      <c r="E20" s="89"/>
      <c r="F20" s="89"/>
      <c r="G20" s="88"/>
      <c r="H20" s="99"/>
      <c r="I20" s="87"/>
      <c r="J20" s="205"/>
      <c r="K20" s="59"/>
      <c r="L20" s="58"/>
      <c r="M20" s="58"/>
      <c r="N20" s="58"/>
      <c r="O20" s="58"/>
      <c r="P20" s="99"/>
      <c r="Q20" s="87"/>
      <c r="R20" s="361"/>
      <c r="S20" s="17"/>
      <c r="T20" s="73"/>
      <c r="U20" s="125"/>
      <c r="V20" s="89"/>
      <c r="W20" s="131"/>
      <c r="X20" s="80"/>
      <c r="Y20" s="94"/>
      <c r="Z20" s="92"/>
      <c r="AA20" s="85"/>
      <c r="AB20" s="89"/>
      <c r="AC20" s="89"/>
      <c r="AD20" s="89"/>
      <c r="AE20" s="88"/>
      <c r="AF20" s="99"/>
      <c r="AG20" s="94"/>
      <c r="AH20" s="205"/>
      <c r="AI20" s="139"/>
      <c r="AJ20" s="89"/>
      <c r="AK20" s="58"/>
      <c r="AL20" s="58"/>
      <c r="AM20" s="58"/>
      <c r="AN20" s="99"/>
      <c r="AO20" s="87"/>
      <c r="AQ20" s="312"/>
      <c r="AR20" s="313"/>
      <c r="AS20" s="314"/>
      <c r="AT20" s="314"/>
      <c r="AU20" s="314"/>
      <c r="AV20" s="314"/>
      <c r="AW20" s="310"/>
    </row>
    <row r="21" spans="1:49" s="12" customFormat="1" ht="14.1" customHeight="1">
      <c r="A21" s="446" t="s">
        <v>4</v>
      </c>
      <c r="B21" s="169" t="s">
        <v>167</v>
      </c>
      <c r="C21" s="159" t="s">
        <v>168</v>
      </c>
      <c r="D21" s="160">
        <v>75</v>
      </c>
      <c r="E21" s="58"/>
      <c r="F21" s="58"/>
      <c r="G21" s="88">
        <f>D21/100</f>
        <v>0.75</v>
      </c>
      <c r="H21" s="106">
        <f>(D21*$D$2)/1000</f>
        <v>34.65</v>
      </c>
      <c r="I21" s="90"/>
      <c r="J21" s="180"/>
      <c r="K21" s="159"/>
      <c r="L21" s="201"/>
      <c r="M21" s="92"/>
      <c r="N21" s="202"/>
      <c r="O21" s="131"/>
      <c r="P21" s="203"/>
      <c r="Q21" s="204"/>
      <c r="R21" s="169"/>
      <c r="S21" s="159"/>
      <c r="T21" s="160"/>
      <c r="U21" s="58"/>
      <c r="V21" s="58"/>
      <c r="W21" s="88"/>
      <c r="X21" s="106"/>
      <c r="Y21" s="90"/>
      <c r="Z21" s="169"/>
      <c r="AA21" s="159"/>
      <c r="AB21" s="160"/>
      <c r="AC21" s="58"/>
      <c r="AD21" s="58"/>
      <c r="AE21" s="88"/>
      <c r="AF21" s="106"/>
      <c r="AG21" s="90"/>
      <c r="AH21" s="169"/>
      <c r="AI21" s="159"/>
      <c r="AJ21" s="160"/>
      <c r="AK21" s="58"/>
      <c r="AL21" s="58"/>
      <c r="AM21" s="88"/>
      <c r="AN21" s="106"/>
      <c r="AO21" s="90"/>
    </row>
    <row r="22" spans="1:49" s="12" customFormat="1" ht="14.1" customHeight="1">
      <c r="A22" s="447"/>
      <c r="B22" s="169" t="s">
        <v>171</v>
      </c>
      <c r="C22" s="444" t="s">
        <v>170</v>
      </c>
      <c r="D22" s="89"/>
      <c r="E22" s="89"/>
      <c r="F22" s="89"/>
      <c r="G22" s="88"/>
      <c r="H22" s="99"/>
      <c r="I22" s="87"/>
      <c r="J22" s="180"/>
      <c r="K22" s="444"/>
      <c r="L22" s="89"/>
      <c r="M22" s="89"/>
      <c r="N22" s="89"/>
      <c r="O22" s="88"/>
      <c r="P22" s="99"/>
      <c r="Q22" s="87"/>
      <c r="R22" s="169"/>
      <c r="S22" s="444"/>
      <c r="T22" s="89"/>
      <c r="U22" s="89"/>
      <c r="V22" s="89"/>
      <c r="W22" s="88"/>
      <c r="X22" s="99"/>
      <c r="Y22" s="87"/>
      <c r="Z22" s="169"/>
      <c r="AA22" s="444"/>
      <c r="AB22" s="89"/>
      <c r="AC22" s="89"/>
      <c r="AD22" s="89"/>
      <c r="AE22" s="88"/>
      <c r="AF22" s="99"/>
      <c r="AG22" s="87"/>
      <c r="AH22" s="169"/>
      <c r="AI22" s="444"/>
      <c r="AJ22" s="89"/>
      <c r="AK22" s="89"/>
      <c r="AL22" s="89"/>
      <c r="AM22" s="88"/>
      <c r="AN22" s="99"/>
      <c r="AO22" s="87"/>
    </row>
    <row r="23" spans="1:49" s="12" customFormat="1" ht="14.1" customHeight="1">
      <c r="A23" s="447"/>
      <c r="B23" s="169" t="s">
        <v>172</v>
      </c>
      <c r="C23" s="445"/>
      <c r="D23" s="89"/>
      <c r="E23" s="89"/>
      <c r="F23" s="58"/>
      <c r="G23" s="88"/>
      <c r="H23" s="99"/>
      <c r="I23" s="87"/>
      <c r="J23" s="180"/>
      <c r="K23" s="445"/>
      <c r="L23" s="160"/>
      <c r="M23" s="89"/>
      <c r="N23" s="58"/>
      <c r="O23" s="88"/>
      <c r="P23" s="99"/>
      <c r="Q23" s="87"/>
      <c r="R23" s="169"/>
      <c r="S23" s="445"/>
      <c r="T23" s="89"/>
      <c r="U23" s="89"/>
      <c r="V23" s="58"/>
      <c r="W23" s="88"/>
      <c r="X23" s="99"/>
      <c r="Y23" s="87"/>
      <c r="Z23" s="169"/>
      <c r="AA23" s="445"/>
      <c r="AB23" s="89"/>
      <c r="AC23" s="89"/>
      <c r="AD23" s="58"/>
      <c r="AE23" s="88"/>
      <c r="AF23" s="99"/>
      <c r="AG23" s="87"/>
      <c r="AH23" s="169"/>
      <c r="AI23" s="445"/>
      <c r="AJ23" s="89"/>
      <c r="AK23" s="89"/>
      <c r="AL23" s="58"/>
      <c r="AM23" s="88"/>
      <c r="AN23" s="99"/>
      <c r="AO23" s="87"/>
    </row>
    <row r="24" spans="1:49" s="12" customFormat="1" ht="14.1" customHeight="1">
      <c r="A24" s="447"/>
      <c r="B24" s="170" t="s">
        <v>160</v>
      </c>
      <c r="C24" s="445"/>
      <c r="D24" s="89"/>
      <c r="E24" s="89"/>
      <c r="F24" s="89"/>
      <c r="G24" s="88"/>
      <c r="H24" s="99"/>
      <c r="I24" s="87"/>
      <c r="J24" s="92"/>
      <c r="K24" s="445"/>
      <c r="L24" s="89"/>
      <c r="M24" s="89"/>
      <c r="N24" s="89"/>
      <c r="O24" s="88"/>
      <c r="P24" s="99"/>
      <c r="Q24" s="87"/>
      <c r="R24" s="170"/>
      <c r="S24" s="445"/>
      <c r="T24" s="89"/>
      <c r="U24" s="89"/>
      <c r="V24" s="89"/>
      <c r="W24" s="88"/>
      <c r="X24" s="99"/>
      <c r="Y24" s="87"/>
      <c r="Z24" s="170"/>
      <c r="AA24" s="445"/>
      <c r="AB24" s="89"/>
      <c r="AC24" s="89"/>
      <c r="AD24" s="89"/>
      <c r="AE24" s="88"/>
      <c r="AF24" s="99"/>
      <c r="AG24" s="87"/>
      <c r="AH24" s="170"/>
      <c r="AI24" s="445"/>
      <c r="AJ24" s="89"/>
      <c r="AK24" s="89"/>
      <c r="AL24" s="89"/>
      <c r="AM24" s="88"/>
      <c r="AN24" s="99"/>
      <c r="AO24" s="87"/>
      <c r="AQ24" s="289"/>
      <c r="AR24" s="290"/>
      <c r="AS24" s="291"/>
      <c r="AT24" s="292"/>
      <c r="AU24" s="292"/>
      <c r="AV24" s="292"/>
      <c r="AW24" s="293"/>
    </row>
    <row r="25" spans="1:49" s="12" customFormat="1" ht="14.1" customHeight="1">
      <c r="A25" s="446" t="s">
        <v>0</v>
      </c>
      <c r="B25" s="55" t="s">
        <v>114</v>
      </c>
      <c r="C25" s="85" t="s">
        <v>140</v>
      </c>
      <c r="D25" s="88">
        <v>3</v>
      </c>
      <c r="E25" s="67"/>
      <c r="F25" s="70"/>
      <c r="G25" s="88">
        <f>D25/100</f>
        <v>0.03</v>
      </c>
      <c r="H25" s="106">
        <f t="shared" ref="H25:H30" si="1">(D25*$D$2)/1000</f>
        <v>1.3859999999999999</v>
      </c>
      <c r="I25" s="87"/>
      <c r="J25" s="71"/>
      <c r="K25" s="17"/>
      <c r="L25" s="89"/>
      <c r="M25" s="73"/>
      <c r="N25" s="73"/>
      <c r="O25" s="73"/>
      <c r="P25" s="106"/>
      <c r="Q25" s="68"/>
      <c r="R25" s="83"/>
      <c r="S25" s="65"/>
      <c r="T25" s="160"/>
      <c r="U25" s="58"/>
      <c r="V25" s="58"/>
      <c r="W25" s="88"/>
      <c r="X25" s="106"/>
      <c r="Y25" s="87"/>
      <c r="Z25" s="71"/>
      <c r="AA25" s="327"/>
      <c r="AB25" s="70"/>
      <c r="AC25" s="73"/>
      <c r="AD25" s="73"/>
      <c r="AE25" s="73"/>
      <c r="AF25" s="31"/>
      <c r="AG25" s="87"/>
      <c r="AH25" s="83"/>
      <c r="AI25" s="65"/>
      <c r="AJ25" s="70"/>
      <c r="AK25" s="67"/>
      <c r="AL25" s="257"/>
      <c r="AM25" s="257"/>
      <c r="AN25" s="126"/>
      <c r="AO25" s="68"/>
      <c r="AQ25" s="289"/>
      <c r="AR25" s="290"/>
      <c r="AS25" s="291"/>
      <c r="AT25" s="292"/>
      <c r="AU25" s="291"/>
      <c r="AV25" s="294"/>
      <c r="AW25" s="293"/>
    </row>
    <row r="26" spans="1:49" s="12" customFormat="1" ht="14.1" customHeight="1">
      <c r="A26" s="447"/>
      <c r="B26" s="93" t="s">
        <v>115</v>
      </c>
      <c r="C26" s="247" t="s">
        <v>175</v>
      </c>
      <c r="D26" s="88">
        <v>6</v>
      </c>
      <c r="E26" s="73"/>
      <c r="F26" s="73"/>
      <c r="G26" s="88">
        <f>D26/100</f>
        <v>0.06</v>
      </c>
      <c r="H26" s="106">
        <f t="shared" si="1"/>
        <v>2.7719999999999998</v>
      </c>
      <c r="I26" s="94"/>
      <c r="J26" s="72"/>
      <c r="K26" s="235"/>
      <c r="L26" s="89"/>
      <c r="M26" s="73"/>
      <c r="N26" s="89"/>
      <c r="O26" s="91"/>
      <c r="P26" s="106"/>
      <c r="Q26" s="68"/>
      <c r="R26" s="81"/>
      <c r="S26" s="65"/>
      <c r="T26" s="70"/>
      <c r="U26" s="91"/>
      <c r="V26" s="89"/>
      <c r="W26" s="91"/>
      <c r="X26" s="106"/>
      <c r="Y26" s="90"/>
      <c r="Z26" s="72"/>
      <c r="AA26" s="327"/>
      <c r="AB26" s="70"/>
      <c r="AC26" s="91"/>
      <c r="AD26" s="89"/>
      <c r="AE26" s="91"/>
      <c r="AF26" s="106"/>
      <c r="AG26" s="90"/>
      <c r="AH26" s="81"/>
      <c r="AI26" s="65"/>
      <c r="AJ26" s="70"/>
      <c r="AK26" s="67"/>
      <c r="AL26" s="257"/>
      <c r="AM26" s="257"/>
      <c r="AN26" s="126"/>
      <c r="AO26" s="79"/>
      <c r="AQ26" s="289"/>
      <c r="AR26" s="290"/>
      <c r="AS26" s="291"/>
      <c r="AT26" s="292"/>
      <c r="AU26" s="292"/>
      <c r="AV26" s="279"/>
      <c r="AW26" s="293"/>
    </row>
    <row r="27" spans="1:49" s="12" customFormat="1" ht="14.1" customHeight="1">
      <c r="A27" s="447"/>
      <c r="B27" s="93" t="s">
        <v>80</v>
      </c>
      <c r="C27" s="190" t="s">
        <v>269</v>
      </c>
      <c r="D27" s="88">
        <v>7</v>
      </c>
      <c r="E27" s="73"/>
      <c r="F27" s="73"/>
      <c r="G27" s="88">
        <f>D27/100</f>
        <v>7.0000000000000007E-2</v>
      </c>
      <c r="H27" s="106">
        <f t="shared" si="1"/>
        <v>3.234</v>
      </c>
      <c r="I27" s="87"/>
      <c r="J27" s="72"/>
      <c r="K27" s="17"/>
      <c r="L27" s="89"/>
      <c r="M27" s="73"/>
      <c r="N27" s="73"/>
      <c r="O27" s="88"/>
      <c r="P27" s="106"/>
      <c r="Q27" s="68"/>
      <c r="R27" s="81"/>
      <c r="S27" s="65"/>
      <c r="T27" s="70"/>
      <c r="U27" s="151"/>
      <c r="V27" s="70"/>
      <c r="W27" s="88"/>
      <c r="X27" s="31"/>
      <c r="Y27" s="68"/>
      <c r="Z27" s="72"/>
      <c r="AA27" s="327"/>
      <c r="AB27" s="70"/>
      <c r="AC27" s="73"/>
      <c r="AD27" s="73"/>
      <c r="AE27" s="73"/>
      <c r="AF27" s="31"/>
      <c r="AG27" s="68"/>
      <c r="AH27" s="72"/>
      <c r="AI27" s="65"/>
      <c r="AJ27" s="70"/>
      <c r="AK27" s="128"/>
      <c r="AL27" s="128"/>
      <c r="AM27" s="130"/>
      <c r="AN27" s="68"/>
      <c r="AO27" s="79"/>
      <c r="AQ27" s="289"/>
      <c r="AR27" s="290"/>
      <c r="AS27" s="291"/>
      <c r="AT27" s="292"/>
      <c r="AU27" s="292"/>
      <c r="AV27" s="292"/>
      <c r="AW27" s="293"/>
    </row>
    <row r="28" spans="1:49" s="12" customFormat="1" ht="14.1" customHeight="1">
      <c r="A28" s="447"/>
      <c r="B28" s="72"/>
      <c r="C28" s="190" t="s">
        <v>179</v>
      </c>
      <c r="D28" s="195">
        <v>15</v>
      </c>
      <c r="E28" s="73"/>
      <c r="F28" s="73">
        <f>D28/140</f>
        <v>0.10714285714285714</v>
      </c>
      <c r="G28" s="73"/>
      <c r="H28" s="106">
        <f t="shared" si="1"/>
        <v>6.93</v>
      </c>
      <c r="I28" s="87"/>
      <c r="J28" s="72"/>
      <c r="K28" s="17"/>
      <c r="L28" s="89"/>
      <c r="M28" s="73"/>
      <c r="N28" s="73"/>
      <c r="O28" s="73"/>
      <c r="P28" s="106"/>
      <c r="Q28" s="68"/>
      <c r="R28" s="72"/>
      <c r="S28" s="65"/>
      <c r="T28" s="70"/>
      <c r="U28" s="151"/>
      <c r="V28" s="70"/>
      <c r="W28" s="70"/>
      <c r="X28" s="80"/>
      <c r="Y28" s="109"/>
      <c r="Z28" s="72"/>
      <c r="AA28" s="65"/>
      <c r="AB28" s="70"/>
      <c r="AC28" s="70"/>
      <c r="AD28" s="70"/>
      <c r="AE28" s="73"/>
      <c r="AF28" s="31"/>
      <c r="AG28" s="109"/>
      <c r="AH28" s="72"/>
      <c r="AI28" s="190"/>
      <c r="AJ28" s="88"/>
      <c r="AK28" s="73"/>
      <c r="AL28" s="73"/>
      <c r="AM28" s="88"/>
      <c r="AN28" s="106"/>
      <c r="AO28" s="79"/>
      <c r="AQ28" s="295"/>
      <c r="AR28" s="290"/>
      <c r="AS28" s="291"/>
      <c r="AT28" s="289"/>
      <c r="AU28" s="289"/>
      <c r="AV28" s="292"/>
      <c r="AW28" s="293"/>
    </row>
    <row r="29" spans="1:49" s="12" customFormat="1" ht="14.1" customHeight="1">
      <c r="A29" s="447"/>
      <c r="B29" s="72"/>
      <c r="C29" s="190" t="s">
        <v>180</v>
      </c>
      <c r="D29" s="88">
        <v>1</v>
      </c>
      <c r="E29" s="70"/>
      <c r="F29" s="70"/>
      <c r="G29" s="73"/>
      <c r="H29" s="106">
        <f t="shared" si="1"/>
        <v>0.46200000000000002</v>
      </c>
      <c r="I29" s="129"/>
      <c r="J29" s="236"/>
      <c r="K29" s="17"/>
      <c r="L29" s="89"/>
      <c r="M29" s="70"/>
      <c r="N29" s="70"/>
      <c r="O29" s="73"/>
      <c r="P29" s="106"/>
      <c r="Q29" s="109"/>
      <c r="R29" s="72"/>
      <c r="S29" s="65"/>
      <c r="T29" s="70"/>
      <c r="U29" s="152"/>
      <c r="V29" s="70"/>
      <c r="W29" s="74"/>
      <c r="X29" s="153"/>
      <c r="Y29" s="68"/>
      <c r="Z29" s="72"/>
      <c r="AA29" s="65"/>
      <c r="AB29" s="70"/>
      <c r="AC29" s="70"/>
      <c r="AD29" s="70"/>
      <c r="AE29" s="70"/>
      <c r="AF29" s="121"/>
      <c r="AG29" s="68"/>
      <c r="AH29" s="72"/>
      <c r="AI29" s="190"/>
      <c r="AJ29" s="195"/>
      <c r="AK29" s="73"/>
      <c r="AL29" s="73"/>
      <c r="AM29" s="73"/>
      <c r="AN29" s="106"/>
      <c r="AO29" s="79"/>
      <c r="AQ29" s="295"/>
      <c r="AR29" s="290"/>
      <c r="AS29" s="291"/>
      <c r="AT29" s="289"/>
      <c r="AU29" s="289"/>
      <c r="AV29" s="279"/>
      <c r="AW29" s="293"/>
    </row>
    <row r="30" spans="1:49" s="12" customFormat="1" ht="14.1" customHeight="1">
      <c r="A30" s="447"/>
      <c r="B30" s="315" t="s">
        <v>50</v>
      </c>
      <c r="C30" s="275" t="s">
        <v>142</v>
      </c>
      <c r="D30" s="88">
        <v>3</v>
      </c>
      <c r="E30" s="70"/>
      <c r="F30" s="70">
        <f>D30*0.9/55</f>
        <v>4.9090909090909095E-2</v>
      </c>
      <c r="G30" s="70"/>
      <c r="H30" s="106">
        <f t="shared" si="1"/>
        <v>1.3859999999999999</v>
      </c>
      <c r="I30" s="68"/>
      <c r="J30" s="236"/>
      <c r="K30" s="17"/>
      <c r="L30" s="89"/>
      <c r="M30" s="70"/>
      <c r="N30" s="70"/>
      <c r="O30" s="88"/>
      <c r="P30" s="106"/>
      <c r="Q30" s="68"/>
      <c r="R30" s="102"/>
      <c r="S30" s="60"/>
      <c r="T30" s="61"/>
      <c r="U30" s="62"/>
      <c r="V30" s="62"/>
      <c r="W30" s="62"/>
      <c r="X30" s="63"/>
      <c r="Y30" s="110"/>
      <c r="Z30" s="66"/>
      <c r="AA30" s="14"/>
      <c r="AB30" s="64"/>
      <c r="AC30" s="64"/>
      <c r="AD30" s="70"/>
      <c r="AE30" s="70"/>
      <c r="AF30" s="80"/>
      <c r="AG30" s="68"/>
      <c r="AH30" s="72"/>
      <c r="AI30" s="190"/>
      <c r="AJ30" s="88"/>
      <c r="AK30" s="70"/>
      <c r="AL30" s="70"/>
      <c r="AM30" s="73"/>
      <c r="AN30" s="106"/>
      <c r="AO30" s="79"/>
    </row>
    <row r="31" spans="1:49" s="12" customFormat="1" ht="14.1" customHeight="1">
      <c r="A31" s="316"/>
      <c r="B31" s="315"/>
      <c r="C31" s="60"/>
      <c r="D31" s="61"/>
      <c r="E31" s="24"/>
      <c r="F31" s="24"/>
      <c r="G31" s="24"/>
      <c r="H31" s="147"/>
      <c r="I31" s="148"/>
      <c r="J31" s="102"/>
      <c r="K31" s="60"/>
      <c r="L31" s="61"/>
      <c r="M31" s="24"/>
      <c r="N31" s="24"/>
      <c r="O31" s="24"/>
      <c r="P31" s="147"/>
      <c r="Q31" s="148"/>
      <c r="R31" s="102"/>
      <c r="S31" s="261"/>
      <c r="T31" s="260"/>
      <c r="U31" s="62"/>
      <c r="V31" s="62"/>
      <c r="W31" s="62"/>
      <c r="X31" s="147"/>
      <c r="Y31" s="148"/>
      <c r="Z31" s="102"/>
      <c r="AA31" s="60"/>
      <c r="AB31" s="61"/>
      <c r="AC31" s="61"/>
      <c r="AD31" s="24"/>
      <c r="AE31" s="24"/>
      <c r="AF31" s="147"/>
      <c r="AG31" s="148"/>
      <c r="AH31" s="102"/>
      <c r="AI31" s="261"/>
      <c r="AJ31" s="260"/>
      <c r="AK31" s="62"/>
      <c r="AL31" s="62"/>
      <c r="AM31" s="62"/>
      <c r="AN31" s="147"/>
      <c r="AO31" s="148"/>
    </row>
    <row r="32" spans="1:49" s="12" customFormat="1" ht="14.1" customHeight="1">
      <c r="A32" s="317"/>
      <c r="B32" s="19"/>
      <c r="C32" s="199" t="s">
        <v>34</v>
      </c>
      <c r="D32" s="147"/>
      <c r="E32" s="200"/>
      <c r="F32" s="200"/>
      <c r="G32" s="200"/>
      <c r="H32" s="149"/>
      <c r="I32" s="148" t="s">
        <v>68</v>
      </c>
      <c r="J32" s="75"/>
      <c r="K32" s="111" t="s">
        <v>34</v>
      </c>
      <c r="L32" s="119"/>
      <c r="M32" s="113"/>
      <c r="N32" s="113"/>
      <c r="O32" s="113"/>
      <c r="P32" s="149"/>
      <c r="Q32" s="148" t="s">
        <v>68</v>
      </c>
      <c r="R32" s="118"/>
      <c r="S32" s="111" t="s">
        <v>34</v>
      </c>
      <c r="T32" s="112"/>
      <c r="U32" s="113"/>
      <c r="V32" s="113"/>
      <c r="W32" s="113"/>
      <c r="X32" s="149"/>
      <c r="Y32" s="148" t="s">
        <v>68</v>
      </c>
      <c r="Z32" s="19"/>
      <c r="AA32" s="111" t="s">
        <v>34</v>
      </c>
      <c r="AB32" s="112"/>
      <c r="AC32" s="113"/>
      <c r="AD32" s="113"/>
      <c r="AE32" s="113"/>
      <c r="AF32" s="149"/>
      <c r="AG32" s="148" t="s">
        <v>68</v>
      </c>
      <c r="AH32" s="19"/>
      <c r="AI32" s="111" t="s">
        <v>34</v>
      </c>
      <c r="AJ32" s="112"/>
      <c r="AK32" s="113"/>
      <c r="AL32" s="113"/>
      <c r="AM32" s="113"/>
      <c r="AN32" s="149"/>
      <c r="AO32" s="148" t="s">
        <v>68</v>
      </c>
    </row>
    <row r="33" spans="1:41" s="12" customFormat="1" ht="14.1" customHeight="1">
      <c r="A33" s="439"/>
      <c r="B33" s="442" t="s">
        <v>35</v>
      </c>
      <c r="C33" s="40" t="s">
        <v>45</v>
      </c>
      <c r="D33" s="95"/>
      <c r="E33" s="114"/>
      <c r="F33" s="114"/>
      <c r="G33" s="114"/>
      <c r="H33" s="149"/>
      <c r="I33" s="49">
        <f>SUM(E5:E30)</f>
        <v>5.3529411764705879</v>
      </c>
      <c r="J33" s="449" t="s">
        <v>35</v>
      </c>
      <c r="K33" s="40" t="s">
        <v>45</v>
      </c>
      <c r="L33" s="48"/>
      <c r="M33" s="120"/>
      <c r="N33" s="120"/>
      <c r="O33" s="120"/>
      <c r="P33" s="149"/>
      <c r="Q33" s="49">
        <f>SUM(M5:M30)</f>
        <v>0</v>
      </c>
      <c r="R33" s="437" t="s">
        <v>35</v>
      </c>
      <c r="S33" s="40" t="s">
        <v>45</v>
      </c>
      <c r="T33" s="48"/>
      <c r="U33" s="120"/>
      <c r="V33" s="120"/>
      <c r="W33" s="120"/>
      <c r="X33" s="149"/>
      <c r="Y33" s="49">
        <f>SUM(U5:U30)</f>
        <v>0</v>
      </c>
      <c r="Z33" s="437" t="s">
        <v>35</v>
      </c>
      <c r="AA33" s="40" t="s">
        <v>45</v>
      </c>
      <c r="AB33" s="48"/>
      <c r="AC33" s="120"/>
      <c r="AD33" s="120"/>
      <c r="AE33" s="120"/>
      <c r="AF33" s="149"/>
      <c r="AG33" s="49">
        <f>SUM(AC5:AC30)</f>
        <v>0</v>
      </c>
      <c r="AH33" s="437" t="s">
        <v>35</v>
      </c>
      <c r="AI33" s="40" t="s">
        <v>45</v>
      </c>
      <c r="AJ33" s="48"/>
      <c r="AK33" s="120"/>
      <c r="AL33" s="120"/>
      <c r="AM33" s="120"/>
      <c r="AN33" s="149"/>
      <c r="AO33" s="49">
        <f>SUM(AK5:AK30)</f>
        <v>0</v>
      </c>
    </row>
    <row r="34" spans="1:41" s="15" customFormat="1" ht="14.1" customHeight="1">
      <c r="A34" s="440"/>
      <c r="B34" s="442"/>
      <c r="C34" s="41" t="s">
        <v>46</v>
      </c>
      <c r="D34" s="96"/>
      <c r="E34" s="114"/>
      <c r="F34" s="114"/>
      <c r="G34" s="114"/>
      <c r="H34" s="150"/>
      <c r="I34" s="49">
        <f>SUM(F5:F31)</f>
        <v>2.2705194805194808</v>
      </c>
      <c r="J34" s="449"/>
      <c r="K34" s="41" t="s">
        <v>46</v>
      </c>
      <c r="L34" s="49"/>
      <c r="M34" s="120"/>
      <c r="N34" s="120"/>
      <c r="O34" s="120"/>
      <c r="P34" s="150"/>
      <c r="Q34" s="49">
        <f>SUM(N5:N31)</f>
        <v>0</v>
      </c>
      <c r="R34" s="437"/>
      <c r="S34" s="41" t="s">
        <v>46</v>
      </c>
      <c r="T34" s="49"/>
      <c r="U34" s="120"/>
      <c r="V34" s="120"/>
      <c r="W34" s="120"/>
      <c r="X34" s="150"/>
      <c r="Y34" s="49">
        <f>SUM(V5:V31)</f>
        <v>0</v>
      </c>
      <c r="Z34" s="437"/>
      <c r="AA34" s="41" t="s">
        <v>46</v>
      </c>
      <c r="AB34" s="49"/>
      <c r="AC34" s="120"/>
      <c r="AD34" s="120"/>
      <c r="AE34" s="120"/>
      <c r="AF34" s="150"/>
      <c r="AG34" s="49">
        <f>SUM(AD5:AD31)</f>
        <v>0</v>
      </c>
      <c r="AH34" s="437"/>
      <c r="AI34" s="41" t="s">
        <v>46</v>
      </c>
      <c r="AJ34" s="49"/>
      <c r="AK34" s="120"/>
      <c r="AL34" s="120"/>
      <c r="AM34" s="120"/>
      <c r="AN34" s="150"/>
      <c r="AO34" s="49">
        <f>SUM(AL5:AL31)</f>
        <v>0</v>
      </c>
    </row>
    <row r="35" spans="1:41" s="15" customFormat="1" ht="14.1" customHeight="1">
      <c r="A35" s="440"/>
      <c r="B35" s="442"/>
      <c r="C35" s="42" t="s">
        <v>36</v>
      </c>
      <c r="D35" s="97"/>
      <c r="E35" s="95"/>
      <c r="F35" s="95"/>
      <c r="G35" s="95"/>
      <c r="H35" s="51"/>
      <c r="I35" s="49">
        <f>SUM(G7:G31)</f>
        <v>1.5100000000000002</v>
      </c>
      <c r="J35" s="449"/>
      <c r="K35" s="42" t="s">
        <v>36</v>
      </c>
      <c r="L35" s="50"/>
      <c r="M35" s="48"/>
      <c r="N35" s="48"/>
      <c r="O35" s="48"/>
      <c r="P35" s="51"/>
      <c r="Q35" s="49">
        <f>SUM(O7:O31)</f>
        <v>0</v>
      </c>
      <c r="R35" s="437"/>
      <c r="S35" s="42" t="s">
        <v>36</v>
      </c>
      <c r="T35" s="50"/>
      <c r="U35" s="48"/>
      <c r="V35" s="48"/>
      <c r="W35" s="48"/>
      <c r="X35" s="51"/>
      <c r="Y35" s="49">
        <f>SUM(W7:W31)</f>
        <v>0</v>
      </c>
      <c r="Z35" s="437"/>
      <c r="AA35" s="42" t="s">
        <v>36</v>
      </c>
      <c r="AB35" s="50"/>
      <c r="AC35" s="48"/>
      <c r="AD35" s="48"/>
      <c r="AE35" s="48"/>
      <c r="AF35" s="51"/>
      <c r="AG35" s="49">
        <f>SUM(AE7:AE31)</f>
        <v>0</v>
      </c>
      <c r="AH35" s="437"/>
      <c r="AI35" s="42" t="s">
        <v>36</v>
      </c>
      <c r="AJ35" s="50"/>
      <c r="AK35" s="48"/>
      <c r="AL35" s="48"/>
      <c r="AM35" s="48"/>
      <c r="AN35" s="51"/>
      <c r="AO35" s="49">
        <f>SUM(AM7:AM31)</f>
        <v>0</v>
      </c>
    </row>
    <row r="36" spans="1:41" s="12" customFormat="1" ht="14.1" customHeight="1">
      <c r="A36" s="440"/>
      <c r="B36" s="442"/>
      <c r="C36" s="42" t="s">
        <v>37</v>
      </c>
      <c r="D36" s="97"/>
      <c r="E36" s="96"/>
      <c r="F36" s="96"/>
      <c r="G36" s="96"/>
      <c r="H36" s="50"/>
      <c r="I36" s="49">
        <f>D31</f>
        <v>0</v>
      </c>
      <c r="J36" s="449"/>
      <c r="K36" s="42" t="s">
        <v>37</v>
      </c>
      <c r="L36" s="50"/>
      <c r="M36" s="49"/>
      <c r="N36" s="49"/>
      <c r="O36" s="49"/>
      <c r="P36" s="50"/>
      <c r="Q36" s="49">
        <f>L31</f>
        <v>0</v>
      </c>
      <c r="R36" s="437"/>
      <c r="S36" s="42" t="s">
        <v>37</v>
      </c>
      <c r="T36" s="50"/>
      <c r="U36" s="49"/>
      <c r="V36" s="49"/>
      <c r="W36" s="49"/>
      <c r="X36" s="50"/>
      <c r="Y36" s="49">
        <f>T31</f>
        <v>0</v>
      </c>
      <c r="Z36" s="437"/>
      <c r="AA36" s="42" t="s">
        <v>37</v>
      </c>
      <c r="AB36" s="50"/>
      <c r="AC36" s="49"/>
      <c r="AD36" s="49"/>
      <c r="AE36" s="49"/>
      <c r="AF36" s="50"/>
      <c r="AG36" s="49">
        <f>AB31</f>
        <v>0</v>
      </c>
      <c r="AH36" s="437"/>
      <c r="AI36" s="42" t="s">
        <v>37</v>
      </c>
      <c r="AJ36" s="50"/>
      <c r="AK36" s="49"/>
      <c r="AL36" s="49"/>
      <c r="AM36" s="49"/>
      <c r="AN36" s="50"/>
      <c r="AO36" s="49">
        <v>0</v>
      </c>
    </row>
    <row r="37" spans="1:41" s="12" customFormat="1" ht="14.1" customHeight="1">
      <c r="A37" s="441"/>
      <c r="B37" s="443"/>
      <c r="C37" s="40" t="s">
        <v>44</v>
      </c>
      <c r="D37" s="97"/>
      <c r="E37" s="97"/>
      <c r="F37" s="97"/>
      <c r="G37" s="97"/>
      <c r="H37" s="50"/>
      <c r="I37" s="49">
        <v>0</v>
      </c>
      <c r="J37" s="450"/>
      <c r="K37" s="40" t="s">
        <v>44</v>
      </c>
      <c r="L37" s="50"/>
      <c r="M37" s="50"/>
      <c r="N37" s="50"/>
      <c r="O37" s="50"/>
      <c r="P37" s="50"/>
      <c r="Q37" s="49">
        <v>0</v>
      </c>
      <c r="R37" s="438"/>
      <c r="S37" s="40" t="s">
        <v>44</v>
      </c>
      <c r="T37" s="50"/>
      <c r="U37" s="50"/>
      <c r="V37" s="50"/>
      <c r="W37" s="50"/>
      <c r="X37" s="50"/>
      <c r="Y37" s="49">
        <v>0</v>
      </c>
      <c r="Z37" s="438"/>
      <c r="AA37" s="40" t="s">
        <v>44</v>
      </c>
      <c r="AB37" s="50"/>
      <c r="AC37" s="50"/>
      <c r="AD37" s="50"/>
      <c r="AE37" s="50"/>
      <c r="AF37" s="50"/>
      <c r="AG37" s="49">
        <v>0</v>
      </c>
      <c r="AH37" s="438"/>
      <c r="AI37" s="40" t="s">
        <v>44</v>
      </c>
      <c r="AJ37" s="50"/>
      <c r="AK37" s="50"/>
      <c r="AL37" s="50"/>
      <c r="AM37" s="50"/>
      <c r="AN37" s="50"/>
      <c r="AO37" s="49">
        <v>0</v>
      </c>
    </row>
    <row r="38" spans="1:41" s="12" customFormat="1" ht="14.1" customHeight="1">
      <c r="A38" s="441"/>
      <c r="B38" s="443"/>
      <c r="C38" s="222" t="s">
        <v>78</v>
      </c>
      <c r="D38" s="207"/>
      <c r="E38" s="207"/>
      <c r="F38" s="207"/>
      <c r="G38" s="207"/>
      <c r="H38" s="209"/>
      <c r="I38" s="49">
        <v>2.5</v>
      </c>
      <c r="J38" s="450"/>
      <c r="K38" s="222" t="s">
        <v>78</v>
      </c>
      <c r="L38" s="209"/>
      <c r="M38" s="209"/>
      <c r="N38" s="209"/>
      <c r="O38" s="209"/>
      <c r="P38" s="209"/>
      <c r="Q38" s="223">
        <v>0</v>
      </c>
      <c r="R38" s="438"/>
      <c r="S38" s="222" t="s">
        <v>78</v>
      </c>
      <c r="T38" s="209"/>
      <c r="U38" s="209"/>
      <c r="V38" s="209"/>
      <c r="W38" s="209"/>
      <c r="X38" s="209"/>
      <c r="Y38" s="223">
        <v>0</v>
      </c>
      <c r="Z38" s="438"/>
      <c r="AA38" s="222" t="s">
        <v>78</v>
      </c>
      <c r="AB38" s="209"/>
      <c r="AC38" s="209"/>
      <c r="AD38" s="209"/>
      <c r="AE38" s="209"/>
      <c r="AF38" s="209"/>
      <c r="AG38" s="223">
        <v>0</v>
      </c>
      <c r="AH38" s="438"/>
      <c r="AI38" s="222" t="s">
        <v>78</v>
      </c>
      <c r="AJ38" s="209"/>
      <c r="AK38" s="209"/>
      <c r="AL38" s="209"/>
      <c r="AM38" s="209"/>
      <c r="AN38" s="209"/>
      <c r="AO38" s="223">
        <v>0</v>
      </c>
    </row>
    <row r="39" spans="1:41" s="12" customFormat="1" ht="14.25" customHeight="1">
      <c r="A39" s="441"/>
      <c r="B39" s="443"/>
      <c r="C39" s="206" t="s">
        <v>23</v>
      </c>
      <c r="D39" s="207"/>
      <c r="E39" s="207"/>
      <c r="F39" s="207"/>
      <c r="G39" s="207"/>
      <c r="H39" s="208"/>
      <c r="I39" s="210">
        <f>(I33*70)+(I34*75)+(I35*25)+(I36*60)+(I37*150)+(I38*45)</f>
        <v>695.24484339190224</v>
      </c>
      <c r="J39" s="450"/>
      <c r="K39" s="206" t="s">
        <v>23</v>
      </c>
      <c r="L39" s="209"/>
      <c r="M39" s="209"/>
      <c r="N39" s="209"/>
      <c r="O39" s="209"/>
      <c r="P39" s="210"/>
      <c r="Q39" s="210">
        <f>(Q33*70)+(Q34*75)+(Q35*25)+(Q36*60)+(Q37*150)+(Q38*45)</f>
        <v>0</v>
      </c>
      <c r="R39" s="438"/>
      <c r="S39" s="206" t="s">
        <v>23</v>
      </c>
      <c r="T39" s="209"/>
      <c r="U39" s="209"/>
      <c r="V39" s="209"/>
      <c r="W39" s="209"/>
      <c r="X39" s="210"/>
      <c r="Y39" s="210">
        <f>(Y33*70)+(Y34*75)+(Y35*25)+(Y36*60)+(Y37*150)+(Y38*45)</f>
        <v>0</v>
      </c>
      <c r="Z39" s="438"/>
      <c r="AA39" s="206" t="s">
        <v>23</v>
      </c>
      <c r="AB39" s="209"/>
      <c r="AC39" s="209"/>
      <c r="AD39" s="209"/>
      <c r="AE39" s="209"/>
      <c r="AF39" s="210"/>
      <c r="AG39" s="210">
        <f>(AG33*70)+(AG34*75)+(AG35*25)+(AG36*60)+(AG37*150)+(AG38*45)</f>
        <v>0</v>
      </c>
      <c r="AH39" s="438"/>
      <c r="AI39" s="206" t="s">
        <v>23</v>
      </c>
      <c r="AJ39" s="209"/>
      <c r="AK39" s="209"/>
      <c r="AL39" s="209"/>
      <c r="AM39" s="209"/>
      <c r="AN39" s="210"/>
      <c r="AO39" s="210">
        <f>(AO33*70)+(AO34*75)+(AO35*25)+(AO36*60)+(AO37*150)+(AO38*45)</f>
        <v>0</v>
      </c>
    </row>
    <row r="40" spans="1:41" s="12" customFormat="1" ht="8.25" customHeight="1">
      <c r="A40" s="212"/>
      <c r="B40" s="213"/>
      <c r="C40" s="214"/>
      <c r="D40" s="215"/>
      <c r="E40" s="215"/>
      <c r="F40" s="215"/>
      <c r="G40" s="215"/>
      <c r="H40" s="216"/>
      <c r="I40" s="216"/>
      <c r="J40" s="217"/>
      <c r="K40" s="214"/>
      <c r="L40" s="218"/>
      <c r="M40" s="218"/>
      <c r="N40" s="218"/>
      <c r="O40" s="218"/>
      <c r="P40" s="219"/>
      <c r="Q40" s="219"/>
      <c r="R40" s="217"/>
      <c r="S40" s="214"/>
      <c r="T40" s="218"/>
      <c r="U40" s="218"/>
      <c r="V40" s="218"/>
      <c r="W40" s="218"/>
      <c r="X40" s="219"/>
      <c r="Y40" s="219"/>
      <c r="Z40" s="217"/>
      <c r="AA40" s="214"/>
      <c r="AB40" s="218"/>
      <c r="AC40" s="218"/>
      <c r="AD40" s="218"/>
      <c r="AE40" s="218"/>
      <c r="AF40" s="219"/>
      <c r="AG40" s="219"/>
      <c r="AH40" s="217"/>
      <c r="AI40" s="214"/>
      <c r="AJ40" s="218"/>
      <c r="AK40" s="218"/>
      <c r="AL40" s="218"/>
      <c r="AM40" s="218"/>
      <c r="AN40" s="219"/>
      <c r="AO40" s="219"/>
    </row>
    <row r="41" spans="1:41" ht="19.5" customHeight="1">
      <c r="C41" s="46" t="s">
        <v>31</v>
      </c>
      <c r="K41" s="46" t="s">
        <v>38</v>
      </c>
      <c r="S41" s="12" t="s">
        <v>32</v>
      </c>
    </row>
    <row r="42" spans="1:41" ht="18.75" customHeight="1">
      <c r="C42" s="426" t="s">
        <v>76</v>
      </c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</row>
    <row r="43" spans="1:41" ht="14.1" customHeight="1">
      <c r="AH43"/>
      <c r="AI43"/>
      <c r="AN43"/>
    </row>
    <row r="45" spans="1:41" ht="14.1" customHeight="1">
      <c r="AH45"/>
      <c r="AI45"/>
      <c r="AN45"/>
    </row>
    <row r="46" spans="1:41" ht="14.1" customHeight="1">
      <c r="AH46"/>
      <c r="AI46"/>
      <c r="AN46"/>
    </row>
    <row r="47" spans="1:41" ht="14.1" customHeight="1">
      <c r="AH47"/>
      <c r="AI47"/>
      <c r="AN47"/>
    </row>
  </sheetData>
  <mergeCells count="26"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A5:A7"/>
    <mergeCell ref="A8:A14"/>
    <mergeCell ref="A15:A20"/>
    <mergeCell ref="A21:A24"/>
    <mergeCell ref="C22:C24"/>
    <mergeCell ref="C42:O42"/>
    <mergeCell ref="S22:S24"/>
    <mergeCell ref="AA22:AA24"/>
    <mergeCell ref="AI22:AI24"/>
    <mergeCell ref="A25:A30"/>
    <mergeCell ref="A33:A39"/>
    <mergeCell ref="B33:B39"/>
    <mergeCell ref="J33:J39"/>
    <mergeCell ref="R33:R39"/>
    <mergeCell ref="Z33:Z39"/>
    <mergeCell ref="AH33:AH39"/>
    <mergeCell ref="K22:K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2</vt:i4>
      </vt:variant>
    </vt:vector>
  </HeadingPairs>
  <TitlesOfParts>
    <vt:vector size="8" baseType="lpstr">
      <vt:lpstr>1月菜單</vt:lpstr>
      <vt:lpstr>素食</vt:lpstr>
      <vt:lpstr>0101~0103</vt:lpstr>
      <vt:lpstr>0106~0110</vt:lpstr>
      <vt:lpstr>0113~0117</vt:lpstr>
      <vt:lpstr>0120</vt:lpstr>
      <vt:lpstr>'1月菜單'!Print_Area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office</cp:lastModifiedBy>
  <cp:lastPrinted>2024-12-13T05:47:59Z</cp:lastPrinted>
  <dcterms:created xsi:type="dcterms:W3CDTF">2010-08-25T11:17:24Z</dcterms:created>
  <dcterms:modified xsi:type="dcterms:W3CDTF">2024-12-23T05:55:07Z</dcterms:modified>
</cp:coreProperties>
</file>