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106\共用資料\114年月菜單\2月\公辦民營\國中\供餐學校(送審後)\"/>
    </mc:Choice>
  </mc:AlternateContent>
  <xr:revisionPtr revIDLastSave="0" documentId="13_ncr:1_{CD265190-7C00-42AD-84B5-284DA58076CF}" xr6:coauthVersionLast="47" xr6:coauthVersionMax="47" xr10:uidLastSave="{00000000-0000-0000-0000-000000000000}"/>
  <bookViews>
    <workbookView xWindow="3360" yWindow="165" windowWidth="19890" windowHeight="15435" xr2:uid="{00000000-000D-0000-FFFF-FFFF00000000}"/>
  </bookViews>
  <sheets>
    <sheet name="2月菜單" sheetId="10" r:id="rId1"/>
    <sheet name="素食" sheetId="14" r:id="rId2"/>
    <sheet name="0211~0214" sheetId="13" r:id="rId3"/>
    <sheet name="0217~0221" sheetId="11" r:id="rId4"/>
    <sheet name="0224~0227" sheetId="16" r:id="rId5"/>
    <sheet name="0116~0119" sheetId="4" state="hidden" r:id="rId6"/>
  </sheets>
  <definedNames>
    <definedName name="_xlnm.Print_Area" localSheetId="0">'2月菜單'!$A$1:$N$20</definedName>
    <definedName name="_xlnm.Print_Area" localSheetId="1">素食!$A$1:$N$20</definedName>
  </definedNames>
  <calcPr calcId="191029"/>
</workbook>
</file>

<file path=xl/calcChain.xml><?xml version="1.0" encoding="utf-8"?>
<calcChain xmlns="http://schemas.openxmlformats.org/spreadsheetml/2006/main">
  <c r="AO37" i="16" l="1"/>
  <c r="AN37" i="16" s="1"/>
  <c r="AO36" i="16"/>
  <c r="AN36" i="16" s="1"/>
  <c r="AN40" i="16" s="1"/>
  <c r="AO35" i="16"/>
  <c r="AO34" i="16"/>
  <c r="AO40" i="16" s="1"/>
  <c r="AG37" i="16"/>
  <c r="AF37" i="16" s="1"/>
  <c r="AG36" i="16"/>
  <c r="AF36" i="16" s="1"/>
  <c r="AF40" i="16" s="1"/>
  <c r="AG35" i="16"/>
  <c r="Y37" i="16"/>
  <c r="X37" i="16" s="1"/>
  <c r="Y36" i="16"/>
  <c r="X36" i="16" s="1"/>
  <c r="X40" i="16" s="1"/>
  <c r="Y35" i="16"/>
  <c r="Q37" i="16"/>
  <c r="P37" i="16" s="1"/>
  <c r="Q36" i="16"/>
  <c r="P36" i="16" s="1"/>
  <c r="P40" i="16" s="1"/>
  <c r="Q35" i="16"/>
  <c r="I37" i="16"/>
  <c r="H37" i="16" s="1"/>
  <c r="I36" i="16"/>
  <c r="H36" i="16" s="1"/>
  <c r="H40" i="16" s="1"/>
  <c r="I35" i="16"/>
  <c r="AO37" i="11"/>
  <c r="AN37" i="11" s="1"/>
  <c r="AO36" i="11"/>
  <c r="AN36" i="11" s="1"/>
  <c r="AN40" i="11" s="1"/>
  <c r="AO35" i="11"/>
  <c r="AG37" i="11"/>
  <c r="AF37" i="11" s="1"/>
  <c r="AG36" i="11"/>
  <c r="AF36" i="11" s="1"/>
  <c r="AF40" i="11" s="1"/>
  <c r="AG35" i="11"/>
  <c r="Y37" i="11"/>
  <c r="X37" i="11" s="1"/>
  <c r="Y36" i="11"/>
  <c r="X36" i="11" s="1"/>
  <c r="X40" i="11" s="1"/>
  <c r="Y35" i="11"/>
  <c r="Q37" i="11"/>
  <c r="P37" i="11" s="1"/>
  <c r="Q36" i="11"/>
  <c r="P36" i="11" s="1"/>
  <c r="P40" i="11" s="1"/>
  <c r="Q35" i="11"/>
  <c r="I37" i="11"/>
  <c r="H37" i="11" s="1"/>
  <c r="I36" i="11"/>
  <c r="H36" i="11" s="1"/>
  <c r="H40" i="11" s="1"/>
  <c r="I35" i="11"/>
  <c r="AO37" i="13"/>
  <c r="AN37" i="13" s="1"/>
  <c r="AO36" i="13"/>
  <c r="AN36" i="13" s="1"/>
  <c r="AO35" i="13"/>
  <c r="AG37" i="13"/>
  <c r="AF37" i="13" s="1"/>
  <c r="AG36" i="13"/>
  <c r="AF36" i="13" s="1"/>
  <c r="AF40" i="13" s="1"/>
  <c r="AG35" i="13"/>
  <c r="Y37" i="13"/>
  <c r="X37" i="13" s="1"/>
  <c r="Y36" i="13"/>
  <c r="X36" i="13" s="1"/>
  <c r="X40" i="13" s="1"/>
  <c r="Y35" i="13"/>
  <c r="Q37" i="13"/>
  <c r="P37" i="13" s="1"/>
  <c r="Q36" i="13"/>
  <c r="P36" i="13" s="1"/>
  <c r="P40" i="13" s="1"/>
  <c r="Q35" i="13"/>
  <c r="I36" i="13"/>
  <c r="H36" i="13" s="1"/>
  <c r="H40" i="13" s="1"/>
  <c r="I35" i="13"/>
  <c r="I34" i="13"/>
  <c r="I40" i="13" s="1"/>
  <c r="AN40" i="13" l="1"/>
  <c r="AF8" i="16"/>
  <c r="AD8" i="16"/>
  <c r="AF11" i="13"/>
  <c r="AE11" i="13"/>
  <c r="AF10" i="13"/>
  <c r="AC10" i="13"/>
  <c r="AF9" i="13"/>
  <c r="AE9" i="13"/>
  <c r="AF8" i="13"/>
  <c r="AD8" i="13"/>
  <c r="X5" i="16"/>
  <c r="U5" i="16"/>
  <c r="Y34" i="16" s="1"/>
  <c r="Y40" i="16" s="1"/>
  <c r="X21" i="16"/>
  <c r="W21" i="16"/>
  <c r="AN6" i="11"/>
  <c r="AK6" i="11"/>
  <c r="AN5" i="11"/>
  <c r="AK5" i="11"/>
  <c r="AO34" i="11" s="1"/>
  <c r="AO40" i="11" s="1"/>
  <c r="AN6" i="13"/>
  <c r="AK6" i="13"/>
  <c r="AN5" i="13"/>
  <c r="AK5" i="13"/>
  <c r="AO34" i="13" s="1"/>
  <c r="AO40" i="13" s="1"/>
  <c r="AF25" i="11"/>
  <c r="AC25" i="11"/>
  <c r="AN26" i="11"/>
  <c r="AL26" i="11"/>
  <c r="AN25" i="11"/>
  <c r="AK25" i="11"/>
  <c r="H17" i="16" l="1"/>
  <c r="G17" i="16"/>
  <c r="X16" i="16"/>
  <c r="V16" i="16"/>
  <c r="X15" i="13"/>
  <c r="V15" i="13"/>
  <c r="AF30" i="13"/>
  <c r="AE30" i="13"/>
  <c r="AF29" i="13"/>
  <c r="AD29" i="13"/>
  <c r="AF28" i="13"/>
  <c r="AF27" i="13"/>
  <c r="AE27" i="13"/>
  <c r="AF26" i="13"/>
  <c r="AC26" i="13"/>
  <c r="AF25" i="13"/>
  <c r="AC25" i="13"/>
  <c r="N26" i="16" l="1"/>
  <c r="F8" i="16"/>
  <c r="AF12" i="11"/>
  <c r="AE11" i="11"/>
  <c r="AF11" i="11"/>
  <c r="AC17" i="16" l="1"/>
  <c r="P16" i="16"/>
  <c r="P17" i="16"/>
  <c r="P18" i="16"/>
  <c r="P15" i="16"/>
  <c r="AL17" i="11"/>
  <c r="AK16" i="11"/>
  <c r="AM11" i="11"/>
  <c r="AD8" i="11"/>
  <c r="AD15" i="11"/>
  <c r="AE16" i="11"/>
  <c r="AE9" i="11" l="1"/>
  <c r="X9" i="11"/>
  <c r="X10" i="11"/>
  <c r="X11" i="11"/>
  <c r="X12" i="11"/>
  <c r="X8" i="11"/>
  <c r="V15" i="11" l="1"/>
  <c r="U5" i="11"/>
  <c r="Y34" i="11" s="1"/>
  <c r="Y40" i="11" s="1"/>
  <c r="W21" i="11"/>
  <c r="W12" i="11"/>
  <c r="W11" i="11"/>
  <c r="W10" i="11"/>
  <c r="W9" i="11"/>
  <c r="V8" i="11"/>
  <c r="P26" i="11"/>
  <c r="N26" i="11"/>
  <c r="P25" i="11"/>
  <c r="O25" i="11"/>
  <c r="F26" i="11"/>
  <c r="G27" i="11"/>
  <c r="E15" i="11"/>
  <c r="AL26" i="13"/>
  <c r="AN26" i="13"/>
  <c r="AN17" i="13"/>
  <c r="AM17" i="13"/>
  <c r="AN16" i="13"/>
  <c r="AM16" i="13"/>
  <c r="AN15" i="13"/>
  <c r="AM15" i="13"/>
  <c r="X26" i="13"/>
  <c r="W26" i="13"/>
  <c r="X25" i="13"/>
  <c r="V25" i="13"/>
  <c r="AF30" i="16"/>
  <c r="AD30" i="16"/>
  <c r="AF29" i="16"/>
  <c r="AF28" i="16"/>
  <c r="AD28" i="16"/>
  <c r="AF27" i="16"/>
  <c r="AE27" i="16"/>
  <c r="AF26" i="16"/>
  <c r="AE26" i="16"/>
  <c r="AF25" i="16"/>
  <c r="AE25" i="16"/>
  <c r="P28" i="13"/>
  <c r="N8" i="16"/>
  <c r="O15" i="16"/>
  <c r="O16" i="16"/>
  <c r="AF18" i="11"/>
  <c r="AF17" i="11"/>
  <c r="AF16" i="11"/>
  <c r="AF15" i="11"/>
  <c r="H9" i="11"/>
  <c r="H10" i="11"/>
  <c r="G9" i="11"/>
  <c r="N19" i="11"/>
  <c r="P19" i="11"/>
  <c r="O15" i="11"/>
  <c r="O16" i="11"/>
  <c r="P16" i="11"/>
  <c r="P17" i="11"/>
  <c r="P18" i="11"/>
  <c r="P15" i="11"/>
  <c r="M17" i="11"/>
  <c r="AL8" i="11"/>
  <c r="AN8" i="11"/>
  <c r="AM9" i="11"/>
  <c r="AN9" i="11"/>
  <c r="AM10" i="11"/>
  <c r="AN10" i="11"/>
  <c r="H8" i="11"/>
  <c r="F8" i="11"/>
  <c r="AF17" i="16"/>
  <c r="AF16" i="16"/>
  <c r="AE16" i="16"/>
  <c r="AF15" i="16"/>
  <c r="AE15" i="16"/>
  <c r="P26" i="16"/>
  <c r="P25" i="16"/>
  <c r="O25" i="16"/>
  <c r="H26" i="16"/>
  <c r="F26" i="16"/>
  <c r="H25" i="16"/>
  <c r="G25" i="16"/>
  <c r="AF10" i="11"/>
  <c r="AF9" i="11"/>
  <c r="V26" i="11"/>
  <c r="AN17" i="11"/>
  <c r="AN16" i="11"/>
  <c r="AN15" i="11"/>
  <c r="AM15" i="11"/>
  <c r="H5" i="16"/>
  <c r="E5" i="16"/>
  <c r="I34" i="16" s="1"/>
  <c r="I40" i="16" s="1"/>
  <c r="H5" i="11"/>
  <c r="E5" i="11"/>
  <c r="I34" i="11" s="1"/>
  <c r="I40" i="11" s="1"/>
  <c r="AL9" i="13"/>
  <c r="AL8" i="13"/>
  <c r="AM27" i="13"/>
  <c r="AK25" i="13"/>
  <c r="AN27" i="13"/>
  <c r="AN25" i="13"/>
  <c r="X21" i="13"/>
  <c r="W21" i="13"/>
  <c r="V11" i="13"/>
  <c r="X10" i="13"/>
  <c r="W10" i="13"/>
  <c r="X9" i="13"/>
  <c r="W9" i="13"/>
  <c r="X15" i="16"/>
  <c r="W15" i="16"/>
  <c r="X14" i="16"/>
  <c r="W14" i="16"/>
  <c r="X13" i="16"/>
  <c r="X12" i="16"/>
  <c r="X11" i="16"/>
  <c r="W11" i="16"/>
  <c r="X10" i="16"/>
  <c r="V10" i="16"/>
  <c r="X9" i="16"/>
  <c r="V9" i="16"/>
  <c r="X8" i="16"/>
  <c r="V8" i="16"/>
  <c r="P27" i="13"/>
  <c r="P26" i="13"/>
  <c r="N26" i="13"/>
  <c r="P25" i="13"/>
  <c r="O25" i="13"/>
  <c r="AF21" i="16"/>
  <c r="AE21" i="16"/>
  <c r="P21" i="16"/>
  <c r="O21" i="16"/>
  <c r="H21" i="16"/>
  <c r="G21" i="16"/>
  <c r="H16" i="16"/>
  <c r="F16" i="16"/>
  <c r="H15" i="16"/>
  <c r="G15" i="16"/>
  <c r="H12" i="16"/>
  <c r="G12" i="16"/>
  <c r="H11" i="16"/>
  <c r="H10" i="16"/>
  <c r="G10" i="16"/>
  <c r="H9" i="16"/>
  <c r="P8" i="16"/>
  <c r="H8" i="16"/>
  <c r="AF6" i="16"/>
  <c r="AC6" i="16"/>
  <c r="P6" i="16"/>
  <c r="M6" i="16"/>
  <c r="AF5" i="16"/>
  <c r="AC5" i="16"/>
  <c r="AG34" i="16" s="1"/>
  <c r="AG40" i="16" s="1"/>
  <c r="P5" i="16"/>
  <c r="M5" i="16"/>
  <c r="Q34" i="16" s="1"/>
  <c r="Q40" i="16" s="1"/>
  <c r="AI3" i="16"/>
  <c r="AA3" i="16"/>
  <c r="S3" i="16"/>
  <c r="K3" i="16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16" i="10" l="1"/>
  <c r="N15" i="10"/>
  <c r="N14" i="10"/>
  <c r="N13" i="10"/>
  <c r="N7" i="10"/>
  <c r="N6" i="10"/>
  <c r="N5" i="10"/>
  <c r="N4" i="10"/>
  <c r="N12" i="10"/>
  <c r="N11" i="10"/>
  <c r="N10" i="10"/>
  <c r="N9" i="10"/>
  <c r="N8" i="10"/>
  <c r="H21" i="11" l="1"/>
  <c r="G21" i="11"/>
  <c r="AF8" i="11" l="1"/>
  <c r="X26" i="11" l="1"/>
  <c r="X25" i="11"/>
  <c r="W25" i="11"/>
  <c r="X21" i="11"/>
  <c r="X15" i="11"/>
  <c r="X5" i="11"/>
  <c r="G25" i="11"/>
  <c r="H25" i="11"/>
  <c r="H26" i="11"/>
  <c r="H27" i="11"/>
  <c r="H16" i="11" l="1"/>
  <c r="F16" i="11"/>
  <c r="H15" i="11"/>
  <c r="AN10" i="13" l="1"/>
  <c r="AN9" i="13"/>
  <c r="AN8" i="13"/>
  <c r="AF17" i="13" l="1"/>
  <c r="AE17" i="13"/>
  <c r="AF16" i="13"/>
  <c r="AE16" i="13"/>
  <c r="AF15" i="13"/>
  <c r="AE15" i="13"/>
  <c r="X8" i="13" l="1"/>
  <c r="V8" i="13"/>
  <c r="P17" i="13"/>
  <c r="P16" i="13"/>
  <c r="N16" i="13"/>
  <c r="P15" i="13"/>
  <c r="O15" i="13"/>
  <c r="P12" i="13"/>
  <c r="P11" i="13"/>
  <c r="O11" i="13"/>
  <c r="P10" i="13"/>
  <c r="O10" i="13"/>
  <c r="P9" i="13"/>
  <c r="P8" i="13"/>
  <c r="N8" i="13"/>
  <c r="H16" i="4" l="1"/>
  <c r="F16" i="4"/>
  <c r="H15" i="4"/>
  <c r="G15" i="4"/>
  <c r="U5" i="4" l="1"/>
  <c r="V10" i="4"/>
  <c r="P27" i="4"/>
  <c r="P26" i="4"/>
  <c r="P25" i="4"/>
  <c r="N25" i="4"/>
  <c r="H26" i="4"/>
  <c r="F26" i="4"/>
  <c r="H25" i="4"/>
  <c r="G25" i="4"/>
  <c r="H12" i="4"/>
  <c r="G12" i="4"/>
  <c r="H11" i="4"/>
  <c r="G11" i="4"/>
  <c r="H10" i="4"/>
  <c r="H9" i="4"/>
  <c r="F9" i="4"/>
  <c r="H8" i="4"/>
  <c r="F8" i="4"/>
  <c r="P12" i="11" l="1"/>
  <c r="O12" i="11"/>
  <c r="P11" i="11"/>
  <c r="P10" i="11"/>
  <c r="P9" i="11"/>
  <c r="P8" i="11"/>
  <c r="N8" i="11"/>
  <c r="AE18" i="4" l="1"/>
  <c r="AF26" i="4"/>
  <c r="AD26" i="4"/>
  <c r="AF25" i="4"/>
  <c r="AC25" i="4"/>
  <c r="AF18" i="4"/>
  <c r="AF17" i="4"/>
  <c r="AF16" i="4"/>
  <c r="AD16" i="4"/>
  <c r="AF15" i="4"/>
  <c r="AE15" i="4"/>
  <c r="AF8" i="4"/>
  <c r="AD8" i="4"/>
  <c r="X17" i="4"/>
  <c r="V17" i="4"/>
  <c r="X16" i="4"/>
  <c r="W16" i="4"/>
  <c r="X15" i="4"/>
  <c r="W15" i="4"/>
  <c r="X14" i="4"/>
  <c r="X13" i="4"/>
  <c r="W13" i="4"/>
  <c r="X12" i="4"/>
  <c r="X11" i="4"/>
  <c r="W11" i="4"/>
  <c r="X10" i="4"/>
  <c r="X9" i="4"/>
  <c r="V9" i="4"/>
  <c r="X8" i="4"/>
  <c r="V8" i="4"/>
  <c r="X5" i="4"/>
  <c r="P18" i="4"/>
  <c r="O18" i="4"/>
  <c r="P17" i="4"/>
  <c r="O17" i="4"/>
  <c r="P16" i="4"/>
  <c r="N16" i="4"/>
  <c r="P15" i="4"/>
  <c r="O15" i="4"/>
  <c r="P11" i="4"/>
  <c r="P10" i="4"/>
  <c r="P9" i="4"/>
  <c r="P8" i="4"/>
  <c r="N8" i="4"/>
  <c r="X5" i="13" l="1"/>
  <c r="U5" i="13"/>
  <c r="Y34" i="13" s="1"/>
  <c r="Y40" i="13" s="1"/>
  <c r="P6" i="13" l="1"/>
  <c r="M6" i="13"/>
  <c r="P5" i="13"/>
  <c r="M5" i="13"/>
  <c r="Q34" i="13" s="1"/>
  <c r="Q40" i="13" s="1"/>
  <c r="P21" i="13"/>
  <c r="O21" i="13"/>
  <c r="AF6" i="4" l="1"/>
  <c r="AC6" i="4"/>
  <c r="AF5" i="4"/>
  <c r="AC5" i="4"/>
  <c r="AF6" i="11" l="1"/>
  <c r="AC6" i="11"/>
  <c r="AF5" i="11"/>
  <c r="AC5" i="11"/>
  <c r="AG34" i="11" s="1"/>
  <c r="AG40" i="11" s="1"/>
  <c r="AF21" i="11" l="1"/>
  <c r="AE21" i="11"/>
  <c r="AF21" i="4"/>
  <c r="AE21" i="4"/>
  <c r="P21" i="4"/>
  <c r="O21" i="4"/>
  <c r="P21" i="11"/>
  <c r="O21" i="11"/>
  <c r="AF21" i="13"/>
  <c r="AE21" i="13"/>
  <c r="AF6" i="13" l="1"/>
  <c r="AC6" i="13"/>
  <c r="AF5" i="13"/>
  <c r="AC5" i="13"/>
  <c r="AG34" i="13" s="1"/>
  <c r="AG40" i="13" s="1"/>
  <c r="AN21" i="11" l="1"/>
  <c r="AM21" i="11"/>
  <c r="H21" i="4" l="1"/>
  <c r="G21" i="4"/>
  <c r="H5" i="4"/>
  <c r="E5" i="4"/>
  <c r="M6" i="4" l="1"/>
  <c r="AO35" i="4" l="1"/>
  <c r="AG35" i="4"/>
  <c r="Y36" i="4"/>
  <c r="Y35" i="4"/>
  <c r="Q35" i="4"/>
  <c r="I36" i="4"/>
  <c r="I35" i="4"/>
  <c r="AO36" i="4" l="1"/>
  <c r="AG36" i="4"/>
  <c r="Q36" i="4"/>
  <c r="AN21" i="13"/>
  <c r="AM21" i="13"/>
  <c r="AO34" i="4" l="1"/>
  <c r="P6" i="11" l="1"/>
  <c r="Y34" i="4" l="1"/>
  <c r="M6" i="11" l="1"/>
  <c r="P5" i="11"/>
  <c r="M5" i="11"/>
  <c r="Q34" i="11" s="1"/>
  <c r="Q40" i="11" s="1"/>
  <c r="AI3" i="4" l="1"/>
  <c r="AG34" i="4"/>
  <c r="AO37" i="4" l="1"/>
  <c r="AO40" i="4" s="1"/>
  <c r="AG37" i="4"/>
  <c r="AG40" i="4" s="1"/>
  <c r="Y37" i="4"/>
  <c r="Y40" i="4" s="1"/>
  <c r="Q37" i="4"/>
  <c r="I37" i="4"/>
  <c r="P6" i="4" l="1"/>
  <c r="P5" i="4"/>
  <c r="M5" i="4"/>
  <c r="I34" i="4"/>
  <c r="I40" i="4" s="1"/>
  <c r="Q34" i="4" l="1"/>
  <c r="Q40" i="4" s="1"/>
  <c r="AA3" i="4" l="1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<sst xmlns="http://schemas.openxmlformats.org/spreadsheetml/2006/main" count="1277" uniqueCount="503">
  <si>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</si>
  <si>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</si>
  <si>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</si>
  <si>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</si>
  <si>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</si>
  <si>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</si>
  <si>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</si>
  <si>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</si>
  <si>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</si>
  <si>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</si>
  <si>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</si>
  <si>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</si>
  <si>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</si>
  <si>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</si>
  <si>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</si>
  <si>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</si>
  <si>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屏東縣</t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</si>
  <si>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</si>
  <si>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</si>
  <si>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</si>
  <si>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</si>
  <si>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</si>
  <si>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</si>
  <si>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</si>
  <si>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</si>
  <si>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</si>
  <si>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</si>
  <si>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</si>
  <si>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</si>
  <si>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</si>
  <si>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</si>
  <si>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</si>
  <si>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</si>
  <si>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</si>
  <si>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</si>
  <si>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</si>
  <si>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</si>
  <si>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</si>
  <si>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</si>
  <si>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</si>
  <si>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</si>
  <si>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</si>
  <si>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</si>
  <si>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</si>
  <si>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</si>
  <si>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</si>
  <si>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</si>
  <si>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</si>
  <si>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</si>
  <si>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</si>
  <si>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</si>
  <si>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</si>
  <si>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</si>
  <si>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</si>
  <si>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</si>
  <si>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</si>
  <si>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</si>
  <si>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</si>
  <si>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>增加小饅頭類的小點心</t>
  </si>
  <si>
    <t>無骨雞排改柳葉魚</t>
    <phoneticPr fontId="20" type="noConversion"/>
  </si>
  <si>
    <t>滷肉臊改單份的肉類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</si>
  <si>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</si>
  <si>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</si>
  <si>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</si>
  <si>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</si>
  <si>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</si>
  <si>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湯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</si>
  <si>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</si>
  <si>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</si>
  <si>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</si>
  <si>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</si>
  <si>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</si>
  <si>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</si>
  <si>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</si>
  <si>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</si>
  <si>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</si>
  <si>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</si>
  <si>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</si>
  <si>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</si>
  <si>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</si>
  <si>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</si>
  <si>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白</t>
    <phoneticPr fontId="20" type="noConversion"/>
  </si>
  <si>
    <t>1~3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</si>
  <si>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</si>
  <si>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</si>
  <si>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</si>
  <si>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(五)</t>
    <phoneticPr fontId="20" type="noConversion"/>
  </si>
  <si>
    <t>(煮)</t>
    <phoneticPr fontId="20" type="noConversion"/>
  </si>
  <si>
    <t>(煮)</t>
    <phoneticPr fontId="20" type="noConversion"/>
  </si>
  <si>
    <t>水果每人1份</t>
    <phoneticPr fontId="20" type="noConversion"/>
  </si>
  <si>
    <t>糙</t>
    <phoneticPr fontId="20" type="noConversion"/>
  </si>
  <si>
    <t>飯</t>
    <phoneticPr fontId="20" type="noConversion"/>
  </si>
  <si>
    <t>白米飯</t>
    <phoneticPr fontId="20" type="noConversion"/>
  </si>
  <si>
    <t>糙米飯</t>
    <phoneticPr fontId="20" type="noConversion"/>
  </si>
  <si>
    <t>糙米飯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</si>
  <si>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</si>
  <si>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</si>
  <si>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</si>
  <si>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</si>
  <si>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</si>
  <si>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</si>
  <si>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</si>
  <si>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</si>
  <si>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</si>
  <si>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</si>
  <si>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</si>
  <si>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</si>
  <si>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</si>
  <si>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</si>
  <si>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</si>
  <si>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</si>
  <si>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</si>
  <si>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</si>
  <si>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鶴聲國中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</si>
  <si>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</si>
  <si>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</si>
  <si>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供應商:大聚便當有限公司 住址:屏東縣內埔鄉豐田村興中二巷26號 負責人:林國榮 營養師:陳又菁 電話:08-7798900</t>
    <phoneticPr fontId="20" type="noConversion"/>
  </si>
  <si>
    <t xml:space="preserve">有機蔬菜       </t>
    <phoneticPr fontId="20" type="noConversion"/>
  </si>
  <si>
    <t>龍</t>
    <phoneticPr fontId="20" type="noConversion"/>
  </si>
  <si>
    <t>白米飯</t>
    <phoneticPr fontId="20" type="noConversion"/>
  </si>
  <si>
    <t>3.麻油</t>
  </si>
  <si>
    <t>5.薑片</t>
  </si>
  <si>
    <t xml:space="preserve">總熱量(大卡)  </t>
    <phoneticPr fontId="20" type="noConversion"/>
  </si>
  <si>
    <t>營
養
供
應
比
例</t>
    <phoneticPr fontId="20" type="noConversion"/>
  </si>
  <si>
    <t>2.龍骨</t>
    <phoneticPr fontId="20" type="noConversion"/>
  </si>
  <si>
    <t>骨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</si>
  <si>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</si>
  <si>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</si>
  <si>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</si>
  <si>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 xml:space="preserve"> 111學年度    第一學期  第21週學生午餐供應週期性食譜設計表</t>
    <phoneticPr fontId="20" type="noConversion"/>
  </si>
  <si>
    <t xml:space="preserve">時令蔬菜       </t>
    <phoneticPr fontId="20" type="noConversion"/>
  </si>
  <si>
    <t xml:space="preserve">時令蔬菜 </t>
    <phoneticPr fontId="20" type="noConversion"/>
  </si>
  <si>
    <t>海芽蛋花湯</t>
    <phoneticPr fontId="20" type="noConversion"/>
  </si>
  <si>
    <t>銀蔔燒肉</t>
    <phoneticPr fontId="20" type="noConversion"/>
  </si>
  <si>
    <t>(煮)</t>
    <phoneticPr fontId="20" type="noConversion"/>
  </si>
  <si>
    <t>菜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</si>
  <si>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</si>
  <si>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</si>
  <si>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機</t>
    <phoneticPr fontId="20" type="noConversion"/>
  </si>
  <si>
    <t>(例:大陸妹、油菜、青江、青椒、韭菜、青花菜、菠菜、地瓜葉、龍鬚菜)</t>
    <phoneticPr fontId="20" type="noConversion"/>
  </si>
  <si>
    <t>青</t>
    <phoneticPr fontId="20" type="noConversion"/>
  </si>
  <si>
    <t>紅蘿蔔</t>
    <phoneticPr fontId="20" type="noConversion"/>
  </si>
  <si>
    <t>木耳</t>
    <phoneticPr fontId="20" type="noConversion"/>
  </si>
  <si>
    <t>豆腐</t>
    <phoneticPr fontId="20" type="noConversion"/>
  </si>
  <si>
    <t>烏醋</t>
    <phoneticPr fontId="20" type="noConversion"/>
  </si>
  <si>
    <t>雞蛋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</si>
  <si>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</si>
  <si>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</si>
  <si>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</si>
  <si>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</si>
  <si>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</si>
  <si>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白</t>
    <phoneticPr fontId="20" type="noConversion"/>
  </si>
  <si>
    <t>肉</t>
    <phoneticPr fontId="20" type="noConversion"/>
  </si>
  <si>
    <t>香</t>
    <phoneticPr fontId="20" type="noConversion"/>
  </si>
  <si>
    <t>3.紅蘿蔔</t>
    <phoneticPr fontId="20" type="noConversion"/>
  </si>
  <si>
    <t>瓜</t>
    <phoneticPr fontId="20" type="noConversion"/>
  </si>
  <si>
    <t>(炒)</t>
    <phoneticPr fontId="20" type="noConversion"/>
  </si>
  <si>
    <t>豆</t>
    <phoneticPr fontId="20" type="noConversion"/>
  </si>
  <si>
    <t>肉</t>
    <phoneticPr fontId="20" type="noConversion"/>
  </si>
  <si>
    <t>(煮)</t>
    <phoneticPr fontId="20" type="noConversion"/>
  </si>
  <si>
    <t>芽</t>
    <phoneticPr fontId="20" type="noConversion"/>
  </si>
  <si>
    <t>花</t>
    <phoneticPr fontId="20" type="noConversion"/>
  </si>
  <si>
    <t>銀</t>
    <phoneticPr fontId="20" type="noConversion"/>
  </si>
  <si>
    <t>肉丁</t>
    <phoneticPr fontId="20" type="noConversion"/>
  </si>
  <si>
    <t>紅蘿蔔</t>
    <phoneticPr fontId="20" type="noConversion"/>
  </si>
  <si>
    <t>燒</t>
    <phoneticPr fontId="20" type="noConversion"/>
  </si>
  <si>
    <t>白蘿蔔</t>
    <phoneticPr fontId="20" type="noConversion"/>
  </si>
  <si>
    <t>(燒)</t>
    <phoneticPr fontId="20" type="noConversion"/>
  </si>
  <si>
    <t>2.龍骨</t>
  </si>
  <si>
    <t>菇</t>
  </si>
  <si>
    <t>1.雞肉</t>
    <phoneticPr fontId="20" type="noConversion"/>
  </si>
  <si>
    <t>雞</t>
    <phoneticPr fontId="20" type="noConversion"/>
  </si>
  <si>
    <t>肉絲</t>
    <phoneticPr fontId="20" type="noConversion"/>
  </si>
  <si>
    <t>2.肉絲</t>
    <phoneticPr fontId="20" type="noConversion"/>
  </si>
  <si>
    <t>料</t>
    <phoneticPr fontId="20" type="noConversion"/>
  </si>
  <si>
    <t>4.木耳</t>
    <phoneticPr fontId="20" type="noConversion"/>
  </si>
  <si>
    <t>麻</t>
    <phoneticPr fontId="20" type="noConversion"/>
  </si>
  <si>
    <t>雞肉</t>
    <phoneticPr fontId="20" type="noConversion"/>
  </si>
  <si>
    <t>1.絞肉</t>
    <phoneticPr fontId="20" type="noConversion"/>
  </si>
  <si>
    <t>2.油豆腐</t>
    <phoneticPr fontId="20" type="noConversion"/>
  </si>
  <si>
    <t>3.油蔥酥</t>
    <phoneticPr fontId="20" type="noConversion"/>
  </si>
  <si>
    <t>4.胡蘿蔔</t>
    <phoneticPr fontId="20" type="noConversion"/>
  </si>
  <si>
    <t>5.洋蔥</t>
    <phoneticPr fontId="20" type="noConversion"/>
  </si>
  <si>
    <t>油</t>
    <phoneticPr fontId="20" type="noConversion"/>
  </si>
  <si>
    <t>腐</t>
    <phoneticPr fontId="20" type="noConversion"/>
  </si>
  <si>
    <t>肉</t>
    <phoneticPr fontId="20" type="noConversion"/>
  </si>
  <si>
    <t>燥</t>
    <phoneticPr fontId="20" type="noConversion"/>
  </si>
  <si>
    <t>絲</t>
    <phoneticPr fontId="20" type="noConversion"/>
  </si>
  <si>
    <t>蛋</t>
  </si>
  <si>
    <t>1.豆腐</t>
    <phoneticPr fontId="20" type="noConversion"/>
  </si>
  <si>
    <t>2.味增</t>
    <phoneticPr fontId="20" type="noConversion"/>
  </si>
  <si>
    <t>味</t>
    <phoneticPr fontId="20" type="noConversion"/>
  </si>
  <si>
    <t>噌</t>
    <phoneticPr fontId="20" type="noConversion"/>
  </si>
  <si>
    <t>湯</t>
    <phoneticPr fontId="20" type="noConversion"/>
  </si>
  <si>
    <t>油</t>
    <phoneticPr fontId="20" type="noConversion"/>
  </si>
  <si>
    <t>4.米酒</t>
    <phoneticPr fontId="20" type="noConversion"/>
  </si>
  <si>
    <t>1.花菜</t>
    <phoneticPr fontId="20" type="noConversion"/>
  </si>
  <si>
    <t>菜</t>
    <phoneticPr fontId="20" type="noConversion"/>
  </si>
  <si>
    <t>炒</t>
    <phoneticPr fontId="20" type="noConversion"/>
  </si>
  <si>
    <t>絲</t>
    <phoneticPr fontId="20" type="noConversion"/>
  </si>
  <si>
    <t>2.肉絲</t>
    <phoneticPr fontId="20" type="noConversion"/>
  </si>
  <si>
    <t>白</t>
    <phoneticPr fontId="20" type="noConversion"/>
  </si>
  <si>
    <t>白米</t>
    <phoneticPr fontId="20" type="noConversion"/>
  </si>
  <si>
    <t>米</t>
    <phoneticPr fontId="20" type="noConversion"/>
  </si>
  <si>
    <t>飯</t>
    <phoneticPr fontId="20" type="noConversion"/>
  </si>
  <si>
    <t>古</t>
    <phoneticPr fontId="20" type="noConversion"/>
  </si>
  <si>
    <t>早</t>
    <phoneticPr fontId="20" type="noConversion"/>
  </si>
  <si>
    <t>魚丁</t>
    <phoneticPr fontId="20" type="noConversion"/>
  </si>
  <si>
    <t>高麗菜</t>
    <phoneticPr fontId="20" type="noConversion"/>
  </si>
  <si>
    <t>油蔥酥</t>
    <phoneticPr fontId="20" type="noConversion"/>
  </si>
  <si>
    <t>筍絲</t>
    <phoneticPr fontId="20" type="noConversion"/>
  </si>
  <si>
    <t>沙茶</t>
    <phoneticPr fontId="20" type="noConversion"/>
  </si>
  <si>
    <t>小</t>
    <phoneticPr fontId="20" type="noConversion"/>
  </si>
  <si>
    <t>小肉排</t>
    <phoneticPr fontId="20" type="noConversion"/>
  </si>
  <si>
    <t>排</t>
    <phoneticPr fontId="20" type="noConversion"/>
  </si>
  <si>
    <t>雞塊</t>
    <phoneticPr fontId="20" type="noConversion"/>
  </si>
  <si>
    <t>滷</t>
    <phoneticPr fontId="20" type="noConversion"/>
  </si>
  <si>
    <t>滷包</t>
    <phoneticPr fontId="20" type="noConversion"/>
  </si>
  <si>
    <t>塊</t>
    <phoneticPr fontId="20" type="noConversion"/>
  </si>
  <si>
    <t>(滷)</t>
    <phoneticPr fontId="20" type="noConversion"/>
  </si>
  <si>
    <t>韭</t>
    <phoneticPr fontId="20" type="noConversion"/>
  </si>
  <si>
    <t>1.豆芽菜</t>
    <phoneticPr fontId="20" type="noConversion"/>
  </si>
  <si>
    <t>4.韭菜</t>
    <phoneticPr fontId="20" type="noConversion"/>
  </si>
  <si>
    <t>南</t>
    <phoneticPr fontId="20" type="noConversion"/>
  </si>
  <si>
    <r>
      <t>1.</t>
    </r>
    <r>
      <rPr>
        <b/>
        <sz val="10"/>
        <rFont val="細明體"/>
        <family val="3"/>
        <charset val="136"/>
      </rPr>
      <t>南瓜</t>
    </r>
    <phoneticPr fontId="20" type="noConversion"/>
  </si>
  <si>
    <r>
      <t>2.</t>
    </r>
    <r>
      <rPr>
        <b/>
        <sz val="10"/>
        <rFont val="細明體"/>
        <family val="3"/>
        <charset val="136"/>
      </rPr>
      <t>雞蛋</t>
    </r>
    <phoneticPr fontId="20" type="noConversion"/>
  </si>
  <si>
    <t>花</t>
  </si>
  <si>
    <t>黃瓜湯</t>
    <phoneticPr fontId="20" type="noConversion"/>
  </si>
  <si>
    <t>三杯雞</t>
    <phoneticPr fontId="20" type="noConversion"/>
  </si>
  <si>
    <t>三</t>
    <phoneticPr fontId="20" type="noConversion"/>
  </si>
  <si>
    <t>雞肉</t>
    <phoneticPr fontId="20" type="noConversion"/>
  </si>
  <si>
    <t>杯</t>
  </si>
  <si>
    <t>九層塔</t>
    <phoneticPr fontId="20" type="noConversion"/>
  </si>
  <si>
    <t>雞</t>
  </si>
  <si>
    <t>薑片</t>
    <phoneticPr fontId="20" type="noConversion"/>
  </si>
  <si>
    <t>(炒)</t>
    <phoneticPr fontId="20" type="noConversion"/>
  </si>
  <si>
    <t>黑麻油</t>
    <phoneticPr fontId="20" type="noConversion"/>
  </si>
  <si>
    <t>杏鮑菇</t>
    <phoneticPr fontId="20" type="noConversion"/>
  </si>
  <si>
    <t>3.柴魚片</t>
    <phoneticPr fontId="20" type="noConversion"/>
  </si>
  <si>
    <t>紅</t>
    <phoneticPr fontId="20" type="noConversion"/>
  </si>
  <si>
    <t>1.紅蘿蔔</t>
    <phoneticPr fontId="20" type="noConversion"/>
  </si>
  <si>
    <t>絲</t>
    <phoneticPr fontId="20" type="noConversion"/>
  </si>
  <si>
    <t>2.雞蛋</t>
    <phoneticPr fontId="20" type="noConversion"/>
  </si>
  <si>
    <t>炒</t>
    <phoneticPr fontId="20" type="noConversion"/>
  </si>
  <si>
    <t>(炒)</t>
    <phoneticPr fontId="20" type="noConversion"/>
  </si>
  <si>
    <t>銀芽肉絲</t>
    <phoneticPr fontId="20" type="noConversion"/>
  </si>
  <si>
    <t>古早味飯湯</t>
    <phoneticPr fontId="20" type="noConversion"/>
  </si>
  <si>
    <t>無骨雞排</t>
    <phoneticPr fontId="20" type="noConversion"/>
  </si>
  <si>
    <t>紅豆湯</t>
    <phoneticPr fontId="20" type="noConversion"/>
  </si>
  <si>
    <t>椒鹽魚丁</t>
    <phoneticPr fontId="20" type="noConversion"/>
  </si>
  <si>
    <t>麻婆豆腐</t>
    <phoneticPr fontId="20" type="noConversion"/>
  </si>
  <si>
    <t>什錦高麗菜</t>
    <phoneticPr fontId="20" type="noConversion"/>
  </si>
  <si>
    <t>酸辣湯</t>
    <phoneticPr fontId="20" type="noConversion"/>
  </si>
  <si>
    <t>冬瓜湯</t>
    <phoneticPr fontId="20" type="noConversion"/>
  </si>
  <si>
    <t>2.雞蛋</t>
    <phoneticPr fontId="20" type="noConversion"/>
  </si>
  <si>
    <t>(炒)</t>
    <phoneticPr fontId="20" type="noConversion"/>
  </si>
  <si>
    <t>3.味噌</t>
    <phoneticPr fontId="20" type="noConversion"/>
  </si>
  <si>
    <t>魚</t>
    <phoneticPr fontId="20" type="noConversion"/>
  </si>
  <si>
    <t>肉片</t>
    <phoneticPr fontId="20" type="noConversion"/>
  </si>
  <si>
    <t>蒜酥</t>
  </si>
  <si>
    <t>燒</t>
    <phoneticPr fontId="20" type="noConversion"/>
  </si>
  <si>
    <t>洋蔥</t>
    <phoneticPr fontId="20" type="noConversion"/>
  </si>
  <si>
    <t>肉</t>
    <phoneticPr fontId="20" type="noConversion"/>
  </si>
  <si>
    <t>胡蘿蔔</t>
  </si>
  <si>
    <t>(燒)</t>
    <phoneticPr fontId="20" type="noConversion"/>
  </si>
  <si>
    <t>豆瓣醬</t>
    <phoneticPr fontId="20" type="noConversion"/>
  </si>
  <si>
    <t>1.豆芽菜</t>
    <phoneticPr fontId="20" type="noConversion"/>
  </si>
  <si>
    <t>2.肉絲</t>
    <phoneticPr fontId="20" type="noConversion"/>
  </si>
  <si>
    <t>3.油蔥酥</t>
    <phoneticPr fontId="20" type="noConversion"/>
  </si>
  <si>
    <t>絲</t>
    <phoneticPr fontId="20" type="noConversion"/>
  </si>
  <si>
    <t>銀</t>
    <phoneticPr fontId="20" type="noConversion"/>
  </si>
  <si>
    <t>芽</t>
    <phoneticPr fontId="20" type="noConversion"/>
  </si>
  <si>
    <t>肉絲</t>
    <phoneticPr fontId="20" type="noConversion"/>
  </si>
  <si>
    <t>無</t>
    <phoneticPr fontId="20" type="noConversion"/>
  </si>
  <si>
    <t>(炸)</t>
    <phoneticPr fontId="20" type="noConversion"/>
  </si>
  <si>
    <t>什</t>
    <phoneticPr fontId="20" type="noConversion"/>
  </si>
  <si>
    <t>錦</t>
    <phoneticPr fontId="20" type="noConversion"/>
  </si>
  <si>
    <t>3.紅蘿蔔</t>
    <phoneticPr fontId="20" type="noConversion"/>
  </si>
  <si>
    <t>(炒)</t>
    <phoneticPr fontId="20" type="noConversion"/>
  </si>
  <si>
    <t>鮮</t>
    <phoneticPr fontId="20" type="noConversion"/>
  </si>
  <si>
    <t>菇</t>
    <phoneticPr fontId="20" type="noConversion"/>
  </si>
  <si>
    <t>2.香菇</t>
    <phoneticPr fontId="20" type="noConversion"/>
  </si>
  <si>
    <t>1.紅豆</t>
    <phoneticPr fontId="20" type="noConversion"/>
  </si>
  <si>
    <t>新鮮魚丁</t>
    <phoneticPr fontId="20" type="noConversion"/>
  </si>
  <si>
    <t>丁</t>
    <phoneticPr fontId="20" type="noConversion"/>
  </si>
  <si>
    <t>椒</t>
    <phoneticPr fontId="20" type="noConversion"/>
  </si>
  <si>
    <t>鹽</t>
    <phoneticPr fontId="20" type="noConversion"/>
  </si>
  <si>
    <t>蘿</t>
  </si>
  <si>
    <t>蔔</t>
  </si>
  <si>
    <t>龍骨</t>
  </si>
  <si>
    <t>白蘿蔔</t>
  </si>
  <si>
    <t>打</t>
    <phoneticPr fontId="20" type="noConversion"/>
  </si>
  <si>
    <t>1.豬絞肉</t>
    <phoneticPr fontId="20" type="noConversion"/>
  </si>
  <si>
    <t>拋</t>
    <phoneticPr fontId="20" type="noConversion"/>
  </si>
  <si>
    <t>2.蒜酥</t>
    <phoneticPr fontId="20" type="noConversion"/>
  </si>
  <si>
    <t>豬</t>
    <phoneticPr fontId="20" type="noConversion"/>
  </si>
  <si>
    <t>3.九層塔</t>
    <phoneticPr fontId="20" type="noConversion"/>
  </si>
  <si>
    <t>4.辣椒</t>
    <phoneticPr fontId="20" type="noConversion"/>
  </si>
  <si>
    <t>麵</t>
    <phoneticPr fontId="20" type="noConversion"/>
  </si>
  <si>
    <t>麵條</t>
    <phoneticPr fontId="20" type="noConversion"/>
  </si>
  <si>
    <t>冬</t>
    <phoneticPr fontId="20" type="noConversion"/>
  </si>
  <si>
    <t>高</t>
    <phoneticPr fontId="20" type="noConversion"/>
  </si>
  <si>
    <t>麗</t>
    <phoneticPr fontId="20" type="noConversion"/>
  </si>
  <si>
    <t>黃</t>
    <phoneticPr fontId="20" type="noConversion"/>
  </si>
  <si>
    <t>1.黃瓜</t>
    <phoneticPr fontId="20" type="noConversion"/>
  </si>
  <si>
    <t>蛋</t>
    <phoneticPr fontId="20" type="noConversion"/>
  </si>
  <si>
    <t>水果每人1份</t>
    <phoneticPr fontId="20" type="noConversion"/>
  </si>
  <si>
    <t>水果</t>
    <phoneticPr fontId="20" type="noConversion"/>
  </si>
  <si>
    <t>1.蔬菜(白蘿蔔.洋蔥…等)</t>
    <phoneticPr fontId="20" type="noConversion"/>
  </si>
  <si>
    <t>2/17 ＜一＞</t>
    <phoneticPr fontId="20" type="noConversion"/>
  </si>
  <si>
    <t>2/18 ＜二＞</t>
    <phoneticPr fontId="20" type="noConversion"/>
  </si>
  <si>
    <t>2/19 ＜三＞</t>
    <phoneticPr fontId="20" type="noConversion"/>
  </si>
  <si>
    <t>2/20 ＜四＞</t>
    <phoneticPr fontId="20" type="noConversion"/>
  </si>
  <si>
    <t>2/21 ＜五＞</t>
    <phoneticPr fontId="20" type="noConversion"/>
  </si>
  <si>
    <t>2/11 ＜二＞</t>
    <phoneticPr fontId="20" type="noConversion"/>
  </si>
  <si>
    <t>2/12 ＜三＞</t>
    <phoneticPr fontId="20" type="noConversion"/>
  </si>
  <si>
    <t xml:space="preserve">2/13 ＜四＞ </t>
    <phoneticPr fontId="20" type="noConversion"/>
  </si>
  <si>
    <t>2/14 ＜五＞</t>
    <phoneticPr fontId="20" type="noConversion"/>
  </si>
  <si>
    <t>2/24 ＜一＞</t>
    <phoneticPr fontId="20" type="noConversion"/>
  </si>
  <si>
    <t xml:space="preserve">2/25 ＜二＞ </t>
    <phoneticPr fontId="20" type="noConversion"/>
  </si>
  <si>
    <t xml:space="preserve">2/26 ＜三＞ </t>
    <phoneticPr fontId="20" type="noConversion"/>
  </si>
  <si>
    <t>2/28 ＜五＞</t>
    <phoneticPr fontId="20" type="noConversion"/>
  </si>
  <si>
    <t>2/27 ＜四＞</t>
    <phoneticPr fontId="20" type="noConversion"/>
  </si>
  <si>
    <t>和平紀念日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</si>
  <si>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</si>
  <si>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</si>
  <si>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>什錦炒飯</t>
    <phoneticPr fontId="20" type="noConversion"/>
  </si>
  <si>
    <t>滷蛋</t>
    <phoneticPr fontId="20" type="noConversion"/>
  </si>
  <si>
    <t>豆腐味噌湯</t>
    <phoneticPr fontId="20" type="noConversion"/>
  </si>
  <si>
    <t>竹筍龍骨湯</t>
    <phoneticPr fontId="20" type="noConversion"/>
  </si>
  <si>
    <t>蘿蔔肉片湯</t>
    <phoneticPr fontId="20" type="noConversion"/>
  </si>
  <si>
    <t>蔬菜冬粉</t>
    <phoneticPr fontId="20" type="noConversion"/>
  </si>
  <si>
    <t>紅燒麵輪</t>
    <phoneticPr fontId="20" type="noConversion"/>
  </si>
  <si>
    <t>銀芽炒什錦</t>
    <phoneticPr fontId="20" type="noConversion"/>
  </si>
  <si>
    <t>椒鹽豆包</t>
    <phoneticPr fontId="20" type="noConversion"/>
  </si>
  <si>
    <t>蠔油油腐</t>
    <phoneticPr fontId="20" type="noConversion"/>
  </si>
  <si>
    <t>蘿蔔湯</t>
    <phoneticPr fontId="20" type="noConversion"/>
  </si>
  <si>
    <t>黑胡椒乾丁</t>
    <phoneticPr fontId="20" type="noConversion"/>
  </si>
  <si>
    <t>三杯麵腸</t>
    <phoneticPr fontId="20" type="noConversion"/>
  </si>
  <si>
    <t>蘿蔔蔬菜湯</t>
    <phoneticPr fontId="20" type="noConversion"/>
  </si>
  <si>
    <t>麻油烤麩</t>
    <phoneticPr fontId="20" type="noConversion"/>
  </si>
  <si>
    <t>銀芽豆皮絲</t>
    <phoneticPr fontId="20" type="noConversion"/>
  </si>
  <si>
    <t>竹筍湯</t>
    <phoneticPr fontId="20" type="noConversion"/>
  </si>
  <si>
    <t>照燒乾片</t>
    <phoneticPr fontId="20" type="noConversion"/>
  </si>
  <si>
    <t>海芽薑絲湯</t>
    <phoneticPr fontId="20" type="noConversion"/>
  </si>
  <si>
    <t>酥炸什錦</t>
    <phoneticPr fontId="20" type="noConversion"/>
  </si>
  <si>
    <t>香滷油腐</t>
    <phoneticPr fontId="20" type="noConversion"/>
  </si>
  <si>
    <t>和平紀念日放假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</si>
  <si>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</si>
  <si>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第2週學生午餐供應週期性食譜設計表</t>
    <phoneticPr fontId="20" type="noConversion"/>
  </si>
  <si>
    <t xml:space="preserve"> 113學年度    第二學期  第1週學生午餐供應週期性食譜設計表</t>
    <phoneticPr fontId="20" type="noConversion"/>
  </si>
  <si>
    <t xml:space="preserve"> 113學年度    第二學期  第3週學生午餐供應週期性食譜設計表</t>
    <phoneticPr fontId="20" type="noConversion"/>
  </si>
  <si>
    <t>114年 2月 營養午餐</t>
    <phoneticPr fontId="20" type="noConversion"/>
  </si>
  <si>
    <t>2.豆腐</t>
    <phoneticPr fontId="20" type="noConversion"/>
  </si>
  <si>
    <t>炒</t>
    <phoneticPr fontId="20" type="noConversion"/>
  </si>
  <si>
    <t>飯</t>
    <phoneticPr fontId="20" type="noConversion"/>
  </si>
  <si>
    <t>什</t>
    <phoneticPr fontId="20" type="noConversion"/>
  </si>
  <si>
    <t>錦</t>
    <phoneticPr fontId="20" type="noConversion"/>
  </si>
  <si>
    <t>雞蛋</t>
    <phoneticPr fontId="20" type="noConversion"/>
  </si>
  <si>
    <t>酸</t>
    <phoneticPr fontId="20" type="noConversion"/>
  </si>
  <si>
    <t>辣</t>
    <phoneticPr fontId="20" type="noConversion"/>
  </si>
  <si>
    <t>金針菇</t>
    <phoneticPr fontId="20" type="noConversion"/>
  </si>
  <si>
    <t>2.高麗菜</t>
    <phoneticPr fontId="20" type="noConversion"/>
  </si>
  <si>
    <t>1.木耳</t>
    <phoneticPr fontId="20" type="noConversion"/>
  </si>
  <si>
    <t>菜</t>
    <phoneticPr fontId="20" type="noConversion"/>
  </si>
  <si>
    <t>玉米</t>
    <phoneticPr fontId="20" type="noConversion"/>
  </si>
  <si>
    <t>油</t>
    <phoneticPr fontId="20" type="noConversion"/>
  </si>
  <si>
    <t>腐</t>
    <phoneticPr fontId="20" type="noConversion"/>
  </si>
  <si>
    <t>肉</t>
    <phoneticPr fontId="20" type="noConversion"/>
  </si>
  <si>
    <t>燥</t>
    <phoneticPr fontId="20" type="noConversion"/>
  </si>
  <si>
    <t>油豆腐</t>
    <phoneticPr fontId="20" type="noConversion"/>
  </si>
  <si>
    <t>絞肉</t>
    <phoneticPr fontId="20" type="noConversion"/>
  </si>
  <si>
    <t>油蔥酥</t>
    <phoneticPr fontId="20" type="noConversion"/>
  </si>
  <si>
    <t>片</t>
    <phoneticPr fontId="20" type="noConversion"/>
  </si>
  <si>
    <t>2.肉片</t>
    <phoneticPr fontId="20" type="noConversion"/>
  </si>
  <si>
    <t>排丁</t>
    <phoneticPr fontId="20" type="noConversion"/>
  </si>
  <si>
    <t>竹</t>
    <phoneticPr fontId="20" type="noConversion"/>
  </si>
  <si>
    <t>筍</t>
    <phoneticPr fontId="20" type="noConversion"/>
  </si>
  <si>
    <t>1.竹筍</t>
    <phoneticPr fontId="20" type="noConversion"/>
  </si>
  <si>
    <t>海</t>
    <phoneticPr fontId="20" type="noConversion"/>
  </si>
  <si>
    <t>1.海芽</t>
    <phoneticPr fontId="20" type="noConversion"/>
  </si>
  <si>
    <t>3.大黃瓜</t>
    <phoneticPr fontId="20" type="noConversion"/>
  </si>
  <si>
    <t>(魯)</t>
    <phoneticPr fontId="20" type="noConversion"/>
  </si>
  <si>
    <t>紅蘿蔔</t>
    <phoneticPr fontId="20" type="noConversion"/>
  </si>
  <si>
    <t>蔬</t>
    <phoneticPr fontId="20" type="noConversion"/>
  </si>
  <si>
    <t>菜</t>
    <phoneticPr fontId="20" type="noConversion"/>
  </si>
  <si>
    <t>冬</t>
    <phoneticPr fontId="20" type="noConversion"/>
  </si>
  <si>
    <t>粉</t>
    <phoneticPr fontId="20" type="noConversion"/>
  </si>
  <si>
    <t>高麗菜</t>
    <phoneticPr fontId="20" type="noConversion"/>
  </si>
  <si>
    <t>冬粉</t>
    <phoneticPr fontId="20" type="noConversion"/>
  </si>
  <si>
    <t>冬菜</t>
    <phoneticPr fontId="20" type="noConversion"/>
  </si>
  <si>
    <t>絞肉</t>
    <phoneticPr fontId="20" type="noConversion"/>
  </si>
  <si>
    <t>黑</t>
    <phoneticPr fontId="20" type="noConversion"/>
  </si>
  <si>
    <t>胡</t>
    <phoneticPr fontId="20" type="noConversion"/>
  </si>
  <si>
    <t>洋蔥</t>
    <phoneticPr fontId="20" type="noConversion"/>
  </si>
  <si>
    <t>黑胡椒醬</t>
    <phoneticPr fontId="20" type="noConversion"/>
  </si>
  <si>
    <t>雞</t>
    <phoneticPr fontId="20" type="noConversion"/>
  </si>
  <si>
    <t>翅</t>
    <phoneticPr fontId="20" type="noConversion"/>
  </si>
  <si>
    <t>豆瓣燒肉</t>
    <phoneticPr fontId="20" type="noConversion"/>
  </si>
  <si>
    <t>魚乾味噌湯</t>
    <phoneticPr fontId="20" type="noConversion"/>
  </si>
  <si>
    <t>冬瓜龍骨湯</t>
    <phoneticPr fontId="20" type="noConversion"/>
  </si>
  <si>
    <t>蘿蔔雞肉湯</t>
    <phoneticPr fontId="20" type="noConversion"/>
  </si>
  <si>
    <t>燴黃瓜</t>
    <phoneticPr fontId="20" type="noConversion"/>
  </si>
  <si>
    <t>油腐肉燥</t>
    <phoneticPr fontId="20" type="noConversion"/>
  </si>
  <si>
    <t>黑胡椒肉片</t>
    <phoneticPr fontId="20" type="noConversion"/>
  </si>
  <si>
    <t>玉米炒蛋</t>
    <phoneticPr fontId="20" type="noConversion"/>
  </si>
  <si>
    <t>黃瓜龍骨湯</t>
    <phoneticPr fontId="20" type="noConversion"/>
  </si>
  <si>
    <t xml:space="preserve">酸辣湯 </t>
    <phoneticPr fontId="20" type="noConversion"/>
  </si>
  <si>
    <t>肉片涮涮鍋</t>
    <phoneticPr fontId="20" type="noConversion"/>
  </si>
  <si>
    <t>油麵</t>
    <phoneticPr fontId="20" type="noConversion"/>
  </si>
  <si>
    <t>日式什錦炒麵</t>
    <phoneticPr fontId="20" type="noConversion"/>
  </si>
  <si>
    <t>香薯燉雞</t>
    <phoneticPr fontId="20" type="noConversion"/>
  </si>
  <si>
    <t>豆薯龍骨湯</t>
    <phoneticPr fontId="20" type="noConversion"/>
  </si>
  <si>
    <t>三色乾丁</t>
    <phoneticPr fontId="20" type="noConversion"/>
  </si>
  <si>
    <t>海鮮飯湯</t>
    <phoneticPr fontId="20" type="noConversion"/>
  </si>
  <si>
    <t>和風嫩雞</t>
    <phoneticPr fontId="20" type="noConversion"/>
  </si>
  <si>
    <t>絲瓜冬粉</t>
    <phoneticPr fontId="20" type="noConversion"/>
  </si>
  <si>
    <t>三杯鮑菇</t>
    <phoneticPr fontId="20" type="noConversion"/>
  </si>
  <si>
    <t>什錦鮮菇湯</t>
    <phoneticPr fontId="20" type="noConversion"/>
  </si>
  <si>
    <t>炭烤雞翅</t>
    <phoneticPr fontId="20" type="noConversion"/>
  </si>
  <si>
    <t>泰式打拋豬</t>
    <phoneticPr fontId="20" type="noConversion"/>
  </si>
  <si>
    <t>瓣</t>
    <phoneticPr fontId="20" type="noConversion"/>
  </si>
  <si>
    <t>乾</t>
    <phoneticPr fontId="20" type="noConversion"/>
  </si>
  <si>
    <t>4.魚乾</t>
    <phoneticPr fontId="20" type="noConversion"/>
  </si>
  <si>
    <t>冬</t>
    <phoneticPr fontId="20" type="noConversion"/>
  </si>
  <si>
    <t>瓜</t>
    <phoneticPr fontId="20" type="noConversion"/>
  </si>
  <si>
    <t>冬瓜</t>
    <phoneticPr fontId="20" type="noConversion"/>
  </si>
  <si>
    <t>燴</t>
    <phoneticPr fontId="20" type="noConversion"/>
  </si>
  <si>
    <t>玉</t>
    <phoneticPr fontId="20" type="noConversion"/>
  </si>
  <si>
    <t>1.玉米</t>
    <phoneticPr fontId="20" type="noConversion"/>
  </si>
  <si>
    <t>1.山東白或高麗菜</t>
    <phoneticPr fontId="20" type="noConversion"/>
  </si>
  <si>
    <t>3.鮮菇</t>
    <phoneticPr fontId="20" type="noConversion"/>
  </si>
  <si>
    <t>日</t>
    <phoneticPr fontId="20" type="noConversion"/>
  </si>
  <si>
    <t>式</t>
    <phoneticPr fontId="20" type="noConversion"/>
  </si>
  <si>
    <t>高麗菜</t>
    <phoneticPr fontId="20" type="noConversion"/>
  </si>
  <si>
    <t>紅蘿蔔</t>
    <phoneticPr fontId="20" type="noConversion"/>
  </si>
  <si>
    <t>木耳</t>
    <phoneticPr fontId="20" type="noConversion"/>
  </si>
  <si>
    <t>豬肉絲</t>
    <phoneticPr fontId="20" type="noConversion"/>
  </si>
  <si>
    <t>洋蔥</t>
    <phoneticPr fontId="20" type="noConversion"/>
  </si>
  <si>
    <t>香</t>
    <phoneticPr fontId="20" type="noConversion"/>
  </si>
  <si>
    <t>酥</t>
    <phoneticPr fontId="20" type="noConversion"/>
  </si>
  <si>
    <t>小</t>
    <phoneticPr fontId="20" type="noConversion"/>
  </si>
  <si>
    <t>雞</t>
    <phoneticPr fontId="20" type="noConversion"/>
  </si>
  <si>
    <t>塊</t>
    <phoneticPr fontId="20" type="noConversion"/>
  </si>
  <si>
    <t>1.豆薯</t>
    <phoneticPr fontId="20" type="noConversion"/>
  </si>
  <si>
    <t>薯</t>
    <phoneticPr fontId="20" type="noConversion"/>
  </si>
  <si>
    <t>和</t>
    <phoneticPr fontId="20" type="noConversion"/>
  </si>
  <si>
    <t>風</t>
    <phoneticPr fontId="20" type="noConversion"/>
  </si>
  <si>
    <t>嫩</t>
    <phoneticPr fontId="20" type="noConversion"/>
  </si>
  <si>
    <t>照燒醬</t>
    <phoneticPr fontId="20" type="noConversion"/>
  </si>
  <si>
    <t>涮</t>
    <phoneticPr fontId="20" type="noConversion"/>
  </si>
  <si>
    <t>涮</t>
    <phoneticPr fontId="20" type="noConversion"/>
  </si>
  <si>
    <t>鍋</t>
    <phoneticPr fontId="20" type="noConversion"/>
  </si>
  <si>
    <t>豬肉片</t>
    <phoneticPr fontId="20" type="noConversion"/>
  </si>
  <si>
    <t>山東白或高麗菜</t>
    <phoneticPr fontId="20" type="noConversion"/>
  </si>
  <si>
    <t>豆皮</t>
    <phoneticPr fontId="20" type="noConversion"/>
  </si>
  <si>
    <t>金針菇</t>
    <phoneticPr fontId="20" type="noConversion"/>
  </si>
  <si>
    <t>2.玉米粒</t>
    <phoneticPr fontId="20" type="noConversion"/>
  </si>
  <si>
    <t>3.豆干</t>
    <phoneticPr fontId="20" type="noConversion"/>
  </si>
  <si>
    <t>色</t>
    <phoneticPr fontId="20" type="noConversion"/>
  </si>
  <si>
    <t>泰</t>
    <phoneticPr fontId="20" type="noConversion"/>
  </si>
  <si>
    <t>杯</t>
    <phoneticPr fontId="20" type="noConversion"/>
  </si>
  <si>
    <t>鮑</t>
    <phoneticPr fontId="20" type="noConversion"/>
  </si>
  <si>
    <t>炭</t>
    <phoneticPr fontId="20" type="noConversion"/>
  </si>
  <si>
    <t>烤</t>
    <phoneticPr fontId="20" type="noConversion"/>
  </si>
  <si>
    <t>(燉)</t>
    <phoneticPr fontId="20" type="noConversion"/>
  </si>
  <si>
    <t>馬鈴薯</t>
    <phoneticPr fontId="20" type="noConversion"/>
  </si>
  <si>
    <t>2.絲瓜</t>
    <phoneticPr fontId="20" type="noConversion"/>
  </si>
  <si>
    <t>3.冬粉</t>
    <phoneticPr fontId="20" type="noConversion"/>
  </si>
  <si>
    <t>豆薯湯</t>
    <phoneticPr fontId="20" type="noConversion"/>
  </si>
  <si>
    <t>鹹酥豆包</t>
    <phoneticPr fontId="20" type="noConversion"/>
  </si>
  <si>
    <t>蔬菜涮涮鍋</t>
    <phoneticPr fontId="20" type="noConversion"/>
  </si>
  <si>
    <t>香菇麵筋</t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</si>
  <si>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</si>
  <si>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>玉米毛豆</t>
    <phoneticPr fontId="20" type="noConversion"/>
  </si>
  <si>
    <t>履歷豆漿</t>
    <phoneticPr fontId="20" type="noConversion"/>
  </si>
  <si>
    <t>TAP豆漿每人1份</t>
  </si>
  <si>
    <t>鮮菇</t>
    <phoneticPr fontId="20" type="noConversion"/>
  </si>
  <si>
    <t>白芝麻</t>
    <phoneticPr fontId="20" type="noConversion"/>
  </si>
  <si>
    <t>小雞塊*2</t>
    <phoneticPr fontId="20" type="noConversion"/>
  </si>
  <si>
    <t>香酥小雞塊*2</t>
    <phoneticPr fontId="20" type="noConversion"/>
  </si>
  <si>
    <t>玉米濃湯</t>
    <phoneticPr fontId="20" type="noConversion"/>
  </si>
  <si>
    <t>九層塔炒蛋</t>
    <phoneticPr fontId="20" type="noConversion"/>
  </si>
  <si>
    <t>玉</t>
  </si>
  <si>
    <t>1.玉米粒</t>
    <phoneticPr fontId="20" type="noConversion"/>
  </si>
  <si>
    <t>米</t>
  </si>
  <si>
    <t>2.馬鈴薯</t>
    <phoneticPr fontId="20" type="noConversion"/>
  </si>
  <si>
    <t>濃</t>
  </si>
  <si>
    <t>4.濃湯粉</t>
    <phoneticPr fontId="20" type="noConversion"/>
  </si>
  <si>
    <t>5.雞蛋</t>
    <phoneticPr fontId="20" type="noConversion"/>
  </si>
  <si>
    <t>6.洋蔥</t>
    <phoneticPr fontId="20" type="noConversion"/>
  </si>
  <si>
    <t>香滷大溪豆干</t>
    <phoneticPr fontId="20" type="noConversion"/>
  </si>
  <si>
    <t>九</t>
    <phoneticPr fontId="20" type="noConversion"/>
  </si>
  <si>
    <t>層</t>
    <phoneticPr fontId="20" type="noConversion"/>
  </si>
  <si>
    <t>塔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</si>
  <si>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</si>
  <si>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</si>
  <si>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</si>
  <si>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</si>
  <si>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 xml:space="preserve"> </t>
    <phoneticPr fontId="20" type="noConversion"/>
  </si>
  <si>
    <t>國小1~3</t>
    <phoneticPr fontId="20" type="noConversion"/>
  </si>
  <si>
    <t>國小4~6</t>
    <phoneticPr fontId="20" type="noConversion"/>
  </si>
  <si>
    <t>東寧國小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</si>
</sst>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</numFmts>
  <fonts count="10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b/>
      <sz val="11"/>
      <color indexed="1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7"/>
      <color indexed="6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5"/>
      <color theme="9" tint="-0.249977111117893"/>
      <name val="新細明體"/>
      <family val="1"/>
      <charset val="136"/>
    </font>
    <font>
      <b/>
      <sz val="8"/>
      <color rgb="FF00B0F0"/>
      <name val="新細明體"/>
      <family val="1"/>
      <charset val="136"/>
    </font>
    <font>
      <b/>
      <sz val="13"/>
      <name val="標楷體"/>
      <family val="4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22"/>
      <color theme="5" tint="-0.249977111117893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12"/>
      <color rgb="FF000080"/>
      <name val="標楷體"/>
      <family val="4"/>
      <charset val="136"/>
    </font>
    <font>
      <b/>
      <sz val="9"/>
      <color theme="1"/>
      <name val="新細明體"/>
      <family val="1"/>
      <charset val="136"/>
    </font>
    <font>
      <sz val="10"/>
      <color theme="1"/>
      <name val="新細明體"/>
      <family val="1"/>
      <charset val="136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rgb="FFFFCD2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6" fillId="0" borderId="0"/>
  </cellStyleXfs>
  <cellXfs count="519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49" fontId="28" fillId="0" borderId="10" xfId="0" applyNumberFormat="1" applyFont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31" fillId="0" borderId="0" xfId="0" applyFont="1">
      <alignment vertical="center"/>
    </xf>
    <xf numFmtId="0" fontId="31" fillId="0" borderId="11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6" fillId="0" borderId="11" xfId="0" applyFont="1" applyBorder="1" applyAlignment="1">
      <alignment horizontal="center" vertical="center" shrinkToFit="1"/>
    </xf>
    <xf numFmtId="0" fontId="45" fillId="0" borderId="0" xfId="0" applyFont="1">
      <alignment vertical="center"/>
    </xf>
    <xf numFmtId="0" fontId="48" fillId="0" borderId="10" xfId="0" applyFont="1" applyBorder="1" applyAlignment="1">
      <alignment horizontal="center" vertical="top" wrapText="1"/>
    </xf>
    <xf numFmtId="0" fontId="32" fillId="0" borderId="22" xfId="0" applyFont="1" applyBorder="1" applyAlignment="1">
      <alignment horizontal="center" vertical="center"/>
    </xf>
    <xf numFmtId="0" fontId="35" fillId="0" borderId="26" xfId="0" applyFont="1" applyBorder="1" applyAlignment="1">
      <alignment horizontal="center" vertical="center" shrinkToFit="1"/>
    </xf>
    <xf numFmtId="0" fontId="57" fillId="0" borderId="10" xfId="0" applyFont="1" applyBorder="1" applyAlignment="1">
      <alignment horizontal="center" vertical="top" wrapText="1"/>
    </xf>
    <xf numFmtId="177" fontId="49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177" fontId="0" fillId="0" borderId="0" xfId="0" applyNumberFormat="1">
      <alignment vertical="center"/>
    </xf>
    <xf numFmtId="0" fontId="50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59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9" fillId="0" borderId="0" xfId="0" applyFont="1">
      <alignment vertical="center"/>
    </xf>
    <xf numFmtId="0" fontId="62" fillId="0" borderId="10" xfId="0" applyFont="1" applyBorder="1" applyAlignment="1">
      <alignment vertical="center" shrinkToFit="1"/>
    </xf>
    <xf numFmtId="179" fontId="62" fillId="0" borderId="10" xfId="0" applyNumberFormat="1" applyFont="1" applyBorder="1">
      <alignment vertical="center"/>
    </xf>
    <xf numFmtId="0" fontId="62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2" fillId="0" borderId="10" xfId="0" applyFont="1" applyBorder="1" applyAlignment="1">
      <alignment horizontal="center" vertical="center" shrinkToFit="1"/>
    </xf>
    <xf numFmtId="179" fontId="62" fillId="0" borderId="10" xfId="0" applyNumberFormat="1" applyFont="1" applyBorder="1" applyAlignment="1">
      <alignment horizontal="center" vertical="center"/>
    </xf>
    <xf numFmtId="0" fontId="62" fillId="0" borderId="10" xfId="0" applyFont="1" applyBorder="1" applyAlignment="1">
      <alignment horizontal="center" vertical="center"/>
    </xf>
    <xf numFmtId="177" fontId="62" fillId="0" borderId="10" xfId="0" applyNumberFormat="1" applyFont="1" applyBorder="1" applyAlignment="1">
      <alignment horizontal="center" vertical="center"/>
    </xf>
    <xf numFmtId="0" fontId="51" fillId="24" borderId="11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12" xfId="0" applyFont="1" applyFill="1" applyBorder="1" applyAlignment="1">
      <alignment horizontal="center" vertical="center" wrapText="1"/>
    </xf>
    <xf numFmtId="0" fontId="51" fillId="24" borderId="10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6" fillId="24" borderId="14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7" fillId="0" borderId="10" xfId="0" applyFont="1" applyBorder="1" applyAlignment="1">
      <alignment horizontal="left" wrapText="1"/>
    </xf>
    <xf numFmtId="0" fontId="67" fillId="0" borderId="10" xfId="0" applyFont="1" applyBorder="1" applyAlignment="1">
      <alignment horizontal="center" wrapText="1"/>
    </xf>
    <xf numFmtId="0" fontId="48" fillId="24" borderId="10" xfId="0" applyFont="1" applyFill="1" applyBorder="1" applyAlignment="1">
      <alignment horizontal="center" vertical="top" wrapText="1"/>
    </xf>
    <xf numFmtId="177" fontId="49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0" fontId="26" fillId="0" borderId="15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6" fillId="0" borderId="14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top" wrapText="1"/>
    </xf>
    <xf numFmtId="0" fontId="26" fillId="0" borderId="14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36" fillId="0" borderId="14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49" fontId="26" fillId="0" borderId="14" xfId="0" applyNumberFormat="1" applyFont="1" applyBorder="1" applyAlignment="1">
      <alignment horizontal="center" vertical="center"/>
    </xf>
    <xf numFmtId="49" fontId="46" fillId="0" borderId="10" xfId="0" applyNumberFormat="1" applyFont="1" applyBorder="1" applyAlignment="1">
      <alignment vertical="center" shrinkToFit="1"/>
    </xf>
    <xf numFmtId="0" fontId="47" fillId="0" borderId="10" xfId="0" applyFont="1" applyBorder="1" applyAlignment="1">
      <alignment horizontal="center" vertical="center" shrinkToFit="1"/>
    </xf>
    <xf numFmtId="176" fontId="56" fillId="0" borderId="10" xfId="0" applyNumberFormat="1" applyFont="1" applyBorder="1" applyAlignment="1">
      <alignment horizontal="center" vertical="center" shrinkToFit="1"/>
    </xf>
    <xf numFmtId="177" fontId="27" fillId="0" borderId="17" xfId="0" applyNumberFormat="1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top" wrapText="1"/>
    </xf>
    <xf numFmtId="0" fontId="26" fillId="0" borderId="20" xfId="0" applyFont="1" applyBorder="1" applyAlignment="1">
      <alignment horizontal="center" vertical="top" wrapText="1"/>
    </xf>
    <xf numFmtId="49" fontId="44" fillId="0" borderId="14" xfId="0" applyNumberFormat="1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top" wrapText="1"/>
    </xf>
    <xf numFmtId="177" fontId="27" fillId="25" borderId="17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4" xfId="0" applyFont="1" applyFill="1" applyBorder="1" applyAlignment="1">
      <alignment horizontal="center" vertical="top" wrapText="1"/>
    </xf>
    <xf numFmtId="176" fontId="56" fillId="24" borderId="10" xfId="0" applyNumberFormat="1" applyFont="1" applyFill="1" applyBorder="1" applyAlignment="1">
      <alignment horizontal="center" vertical="center" shrinkToFit="1"/>
    </xf>
    <xf numFmtId="0" fontId="69" fillId="0" borderId="10" xfId="0" applyFont="1" applyBorder="1" applyAlignment="1">
      <alignment horizontal="center" vertical="center" shrinkToFit="1"/>
    </xf>
    <xf numFmtId="179" fontId="69" fillId="0" borderId="10" xfId="0" applyNumberFormat="1" applyFont="1" applyBorder="1" applyAlignment="1">
      <alignment horizontal="center" vertical="center"/>
    </xf>
    <xf numFmtId="0" fontId="69" fillId="0" borderId="10" xfId="0" applyFont="1" applyBorder="1" applyAlignment="1">
      <alignment horizontal="center" vertical="center"/>
    </xf>
    <xf numFmtId="178" fontId="31" fillId="0" borderId="29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0" fontId="68" fillId="0" borderId="14" xfId="0" applyFont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8" fillId="0" borderId="10" xfId="0" applyNumberFormat="1" applyFont="1" applyBorder="1" applyAlignment="1">
      <alignment horizontal="center" vertical="center" shrinkToFit="1"/>
    </xf>
    <xf numFmtId="0" fontId="70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6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wrapText="1"/>
    </xf>
    <xf numFmtId="0" fontId="72" fillId="0" borderId="10" xfId="0" applyFont="1" applyBorder="1" applyAlignment="1">
      <alignment horizontal="center" wrapText="1"/>
    </xf>
    <xf numFmtId="176" fontId="29" fillId="0" borderId="15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4" borderId="15" xfId="0" applyFont="1" applyFill="1" applyBorder="1" applyAlignment="1">
      <alignment horizontal="center" vertical="top" wrapText="1"/>
    </xf>
    <xf numFmtId="177" fontId="27" fillId="24" borderId="17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wrapText="1"/>
    </xf>
    <xf numFmtId="0" fontId="26" fillId="0" borderId="13" xfId="0" applyFont="1" applyBorder="1" applyAlignment="1">
      <alignment horizontal="center" vertical="top" wrapText="1"/>
    </xf>
    <xf numFmtId="176" fontId="38" fillId="0" borderId="11" xfId="0" applyNumberFormat="1" applyFont="1" applyBorder="1" applyAlignment="1">
      <alignment horizontal="center" vertical="center" shrinkToFit="1"/>
    </xf>
    <xf numFmtId="0" fontId="35" fillId="0" borderId="15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5" fillId="24" borderId="15" xfId="0" applyFont="1" applyFill="1" applyBorder="1" applyAlignment="1">
      <alignment horizontal="center" vertical="top" wrapText="1"/>
    </xf>
    <xf numFmtId="0" fontId="50" fillId="24" borderId="10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3" fillId="24" borderId="24" xfId="0" applyFont="1" applyFill="1" applyBorder="1" applyAlignment="1">
      <alignment horizontal="justify" vertical="center" wrapText="1"/>
    </xf>
    <xf numFmtId="0" fontId="23" fillId="24" borderId="23" xfId="0" applyFont="1" applyFill="1" applyBorder="1" applyAlignment="1">
      <alignment horizontal="justify" vertical="center" wrapText="1"/>
    </xf>
    <xf numFmtId="0" fontId="51" fillId="24" borderId="12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3" fillId="24" borderId="10" xfId="0" applyFont="1" applyFill="1" applyBorder="1" applyAlignment="1">
      <alignment horizontal="left" vertical="top" wrapText="1"/>
    </xf>
    <xf numFmtId="0" fontId="73" fillId="24" borderId="15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1" xfId="0" applyFont="1" applyFill="1" applyBorder="1" applyAlignment="1">
      <alignment horizontal="justify" vertical="center" wrapText="1"/>
    </xf>
    <xf numFmtId="180" fontId="31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3" fillId="24" borderId="15" xfId="0" applyFont="1" applyFill="1" applyBorder="1" applyAlignment="1">
      <alignment horizontal="center" wrapText="1"/>
    </xf>
    <xf numFmtId="0" fontId="26" fillId="24" borderId="17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top" wrapText="1"/>
    </xf>
    <xf numFmtId="0" fontId="61" fillId="0" borderId="11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177" fontId="66" fillId="0" borderId="11" xfId="0" applyNumberFormat="1" applyFont="1" applyBorder="1" applyAlignment="1">
      <alignment horizontal="center" vertical="center" shrinkToFit="1"/>
    </xf>
    <xf numFmtId="177" fontId="62" fillId="0" borderId="10" xfId="0" applyNumberFormat="1" applyFont="1" applyBorder="1" applyAlignment="1">
      <alignment horizontal="center" vertical="center" shrinkToFit="1"/>
    </xf>
    <xf numFmtId="0" fontId="41" fillId="0" borderId="15" xfId="0" applyFont="1" applyBorder="1" applyAlignment="1">
      <alignment horizontal="center" vertical="top" wrapText="1"/>
    </xf>
    <xf numFmtId="0" fontId="41" fillId="0" borderId="10" xfId="0" applyFont="1" applyBorder="1" applyAlignment="1">
      <alignment horizontal="center" vertical="top" wrapText="1"/>
    </xf>
    <xf numFmtId="176" fontId="29" fillId="0" borderId="18" xfId="0" applyNumberFormat="1" applyFont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shrinkToFit="1"/>
    </xf>
    <xf numFmtId="0" fontId="54" fillId="0" borderId="10" xfId="0" applyFont="1" applyBorder="1" applyAlignment="1">
      <alignment horizontal="center" vertical="center" wrapText="1"/>
    </xf>
    <xf numFmtId="0" fontId="51" fillId="0" borderId="10" xfId="0" applyFont="1" applyBorder="1" applyAlignment="1">
      <alignment horizontal="center" vertical="center" wrapText="1"/>
    </xf>
    <xf numFmtId="0" fontId="65" fillId="0" borderId="11" xfId="0" applyFont="1" applyBorder="1" applyAlignment="1">
      <alignment horizontal="center" vertical="center" wrapText="1"/>
    </xf>
    <xf numFmtId="0" fontId="23" fillId="24" borderId="23" xfId="0" applyFont="1" applyFill="1" applyBorder="1" applyAlignment="1">
      <alignment vertical="center" wrapText="1"/>
    </xf>
    <xf numFmtId="0" fontId="74" fillId="0" borderId="0" xfId="0" applyFont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176" fontId="75" fillId="24" borderId="11" xfId="0" applyNumberFormat="1" applyFont="1" applyFill="1" applyBorder="1" applyAlignment="1">
      <alignment horizontal="center" vertical="center" shrinkToFit="1"/>
    </xf>
    <xf numFmtId="180" fontId="31" fillId="24" borderId="14" xfId="0" applyNumberFormat="1" applyFont="1" applyFill="1" applyBorder="1" applyAlignment="1">
      <alignment horizontal="center" vertical="center" wrapText="1"/>
    </xf>
    <xf numFmtId="180" fontId="31" fillId="24" borderId="10" xfId="0" applyNumberFormat="1" applyFont="1" applyFill="1" applyBorder="1" applyAlignment="1">
      <alignment horizontal="center" vertical="center" shrinkToFit="1"/>
    </xf>
    <xf numFmtId="180" fontId="31" fillId="0" borderId="11" xfId="0" applyNumberFormat="1" applyFont="1" applyBorder="1" applyAlignment="1">
      <alignment horizontal="center" vertical="center" wrapText="1"/>
    </xf>
    <xf numFmtId="49" fontId="77" fillId="0" borderId="10" xfId="0" applyNumberFormat="1" applyFont="1" applyBorder="1" applyAlignment="1">
      <alignment horizontal="left" vertical="center"/>
    </xf>
    <xf numFmtId="0" fontId="35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center" vertical="center" wrapText="1"/>
    </xf>
    <xf numFmtId="49" fontId="26" fillId="24" borderId="21" xfId="0" applyNumberFormat="1" applyFont="1" applyFill="1" applyBorder="1" applyAlignment="1">
      <alignment horizontal="center" vertical="center"/>
    </xf>
    <xf numFmtId="0" fontId="26" fillId="24" borderId="18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7" xfId="0" applyFont="1" applyFill="1" applyBorder="1" applyAlignment="1">
      <alignment horizontal="center" vertical="center" shrinkToFit="1"/>
    </xf>
    <xf numFmtId="0" fontId="56" fillId="24" borderId="10" xfId="0" applyFont="1" applyFill="1" applyBorder="1" applyAlignment="1">
      <alignment horizontal="center" vertical="center" shrinkToFit="1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68" fillId="24" borderId="14" xfId="0" applyFont="1" applyFill="1" applyBorder="1" applyAlignment="1">
      <alignment horizontal="center" vertical="top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6" xfId="0" applyFont="1" applyFill="1" applyBorder="1" applyAlignment="1">
      <alignment horizontal="left" vertical="top" wrapText="1"/>
    </xf>
    <xf numFmtId="0" fontId="40" fillId="24" borderId="11" xfId="0" applyFont="1" applyFill="1" applyBorder="1" applyAlignment="1">
      <alignment horizontal="center" vertical="top" wrapText="1"/>
    </xf>
    <xf numFmtId="49" fontId="26" fillId="24" borderId="14" xfId="0" applyNumberFormat="1" applyFont="1" applyFill="1" applyBorder="1" applyAlignment="1">
      <alignment horizontal="center" vertical="center"/>
    </xf>
    <xf numFmtId="49" fontId="36" fillId="24" borderId="20" xfId="0" applyNumberFormat="1" applyFont="1" applyFill="1" applyBorder="1" applyAlignment="1">
      <alignment horizontal="center" vertical="center"/>
    </xf>
    <xf numFmtId="181" fontId="42" fillId="24" borderId="11" xfId="0" applyNumberFormat="1" applyFont="1" applyFill="1" applyBorder="1" applyAlignment="1">
      <alignment horizontal="center" vertical="center" shrinkToFit="1"/>
    </xf>
    <xf numFmtId="0" fontId="35" fillId="24" borderId="16" xfId="0" applyFont="1" applyFill="1" applyBorder="1" applyAlignment="1">
      <alignment horizontal="center" vertical="top" shrinkToFit="1"/>
    </xf>
    <xf numFmtId="0" fontId="23" fillId="24" borderId="14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left" vertical="top" wrapText="1"/>
    </xf>
    <xf numFmtId="0" fontId="23" fillId="24" borderId="10" xfId="0" applyFont="1" applyFill="1" applyBorder="1" applyAlignment="1">
      <alignment horizontal="center" vertical="top" wrapText="1"/>
    </xf>
    <xf numFmtId="176" fontId="35" fillId="24" borderId="10" xfId="0" applyNumberFormat="1" applyFont="1" applyFill="1" applyBorder="1" applyAlignment="1">
      <alignment horizontal="center" vertical="center" shrinkToFit="1"/>
    </xf>
    <xf numFmtId="0" fontId="26" fillId="24" borderId="14" xfId="0" applyFont="1" applyFill="1" applyBorder="1" applyAlignment="1">
      <alignment horizontal="left" vertical="top" wrapText="1"/>
    </xf>
    <xf numFmtId="0" fontId="26" fillId="24" borderId="15" xfId="0" applyFont="1" applyFill="1" applyBorder="1" applyAlignment="1">
      <alignment horizontal="left" vertical="top" wrapText="1"/>
    </xf>
    <xf numFmtId="0" fontId="35" fillId="24" borderId="1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shrinkToFit="1"/>
    </xf>
    <xf numFmtId="176" fontId="56" fillId="24" borderId="15" xfId="0" applyNumberFormat="1" applyFont="1" applyFill="1" applyBorder="1" applyAlignment="1">
      <alignment horizontal="center" vertical="center" shrinkToFit="1"/>
    </xf>
    <xf numFmtId="0" fontId="54" fillId="0" borderId="11" xfId="0" applyFont="1" applyBorder="1" applyAlignment="1">
      <alignment horizontal="center" vertical="center" wrapText="1"/>
    </xf>
    <xf numFmtId="0" fontId="26" fillId="24" borderId="10" xfId="0" quotePrefix="1" applyFont="1" applyFill="1" applyBorder="1" applyAlignment="1">
      <alignment horizontal="center" vertical="center"/>
    </xf>
    <xf numFmtId="177" fontId="29" fillId="0" borderId="17" xfId="0" applyNumberFormat="1" applyFont="1" applyBorder="1" applyAlignment="1">
      <alignment horizontal="center" vertical="center" shrinkToFit="1"/>
    </xf>
    <xf numFmtId="0" fontId="26" fillId="0" borderId="19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44" fillId="24" borderId="14" xfId="0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left" wrapText="1"/>
    </xf>
    <xf numFmtId="0" fontId="61" fillId="0" borderId="11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68" fillId="0" borderId="11" xfId="0" applyFont="1" applyBorder="1" applyAlignment="1">
      <alignment horizontal="center" vertical="center" wrapText="1"/>
    </xf>
    <xf numFmtId="0" fontId="62" fillId="0" borderId="11" xfId="0" applyFont="1" applyBorder="1">
      <alignment vertical="center"/>
    </xf>
    <xf numFmtId="0" fontId="69" fillId="0" borderId="11" xfId="0" applyFont="1" applyBorder="1" applyAlignment="1">
      <alignment horizontal="center" vertical="center"/>
    </xf>
    <xf numFmtId="177" fontId="69" fillId="0" borderId="11" xfId="0" applyNumberFormat="1" applyFont="1" applyBorder="1" applyAlignment="1">
      <alignment horizontal="center" vertical="center"/>
    </xf>
    <xf numFmtId="0" fontId="62" fillId="0" borderId="11" xfId="0" applyFont="1" applyBorder="1" applyAlignment="1">
      <alignment horizontal="center" vertical="center"/>
    </xf>
    <xf numFmtId="177" fontId="62" fillId="0" borderId="11" xfId="0" applyNumberFormat="1" applyFont="1" applyBorder="1" applyAlignment="1">
      <alignment horizontal="center" vertical="center"/>
    </xf>
    <xf numFmtId="0" fontId="0" fillId="0" borderId="20" xfId="0" applyBorder="1">
      <alignment vertical="center"/>
    </xf>
    <xf numFmtId="0" fontId="62" fillId="0" borderId="11" xfId="0" applyFont="1" applyBorder="1" applyAlignment="1">
      <alignment vertical="center" shrinkToFit="1"/>
    </xf>
    <xf numFmtId="179" fontId="62" fillId="0" borderId="11" xfId="0" applyNumberFormat="1" applyFont="1" applyBorder="1" applyAlignment="1">
      <alignment horizontal="center" vertical="center"/>
    </xf>
    <xf numFmtId="178" fontId="31" fillId="0" borderId="32" xfId="0" applyNumberFormat="1" applyFont="1" applyBorder="1" applyAlignment="1">
      <alignment horizontal="center" vertical="center"/>
    </xf>
    <xf numFmtId="0" fontId="54" fillId="24" borderId="10" xfId="0" applyFont="1" applyFill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177" fontId="49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2" fillId="0" borderId="10" xfId="0" applyFont="1" applyBorder="1" applyAlignment="1">
      <alignment horizontal="center" vertical="center" shrinkToFit="1"/>
    </xf>
    <xf numFmtId="49" fontId="44" fillId="0" borderId="11" xfId="0" applyNumberFormat="1" applyFont="1" applyBorder="1" applyAlignment="1">
      <alignment horizontal="center" vertical="center"/>
    </xf>
    <xf numFmtId="0" fontId="28" fillId="0" borderId="14" xfId="0" applyFont="1" applyBorder="1" applyAlignment="1">
      <alignment vertical="top" wrapText="1"/>
    </xf>
    <xf numFmtId="0" fontId="31" fillId="24" borderId="14" xfId="0" applyFont="1" applyFill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center" wrapText="1"/>
    </xf>
    <xf numFmtId="0" fontId="50" fillId="24" borderId="12" xfId="0" applyFont="1" applyFill="1" applyBorder="1" applyAlignment="1">
      <alignment horizontal="center" vertical="center" wrapText="1"/>
    </xf>
    <xf numFmtId="0" fontId="54" fillId="24" borderId="11" xfId="0" applyFont="1" applyFill="1" applyBorder="1" applyAlignment="1">
      <alignment horizontal="center" vertical="center" wrapText="1"/>
    </xf>
    <xf numFmtId="180" fontId="31" fillId="24" borderId="12" xfId="0" applyNumberFormat="1" applyFont="1" applyFill="1" applyBorder="1" applyAlignment="1">
      <alignment horizontal="center" vertical="center" shrinkToFit="1"/>
    </xf>
    <xf numFmtId="0" fontId="83" fillId="0" borderId="27" xfId="0" applyFont="1" applyBorder="1" applyAlignment="1">
      <alignment horizontal="center" vertical="center" wrapText="1"/>
    </xf>
    <xf numFmtId="176" fontId="81" fillId="24" borderId="10" xfId="0" applyNumberFormat="1" applyFont="1" applyFill="1" applyBorder="1" applyAlignment="1">
      <alignment horizontal="center" vertical="center" shrinkToFit="1"/>
    </xf>
    <xf numFmtId="0" fontId="48" fillId="0" borderId="11" xfId="0" applyFont="1" applyBorder="1" applyAlignment="1">
      <alignment horizontal="center" vertical="center" wrapText="1"/>
    </xf>
    <xf numFmtId="181" fontId="81" fillId="24" borderId="10" xfId="0" applyNumberFormat="1" applyFont="1" applyFill="1" applyBorder="1" applyAlignment="1">
      <alignment horizontal="center" vertical="center" shrinkToFit="1"/>
    </xf>
    <xf numFmtId="0" fontId="65" fillId="0" borderId="10" xfId="0" applyFont="1" applyBorder="1" applyAlignment="1">
      <alignment horizontal="center" vertical="center" wrapText="1"/>
    </xf>
    <xf numFmtId="0" fontId="51" fillId="0" borderId="12" xfId="0" applyFont="1" applyBorder="1" applyAlignment="1">
      <alignment horizontal="center" vertical="center" wrapText="1"/>
    </xf>
    <xf numFmtId="0" fontId="26" fillId="24" borderId="15" xfId="0" applyFont="1" applyFill="1" applyBorder="1" applyAlignment="1">
      <alignment wrapText="1"/>
    </xf>
    <xf numFmtId="0" fontId="84" fillId="0" borderId="10" xfId="0" applyFont="1" applyBorder="1" applyAlignment="1">
      <alignment horizontal="left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30" xfId="0" applyFont="1" applyFill="1" applyBorder="1" applyAlignment="1">
      <alignment horizontal="center" vertical="center" wrapText="1"/>
    </xf>
    <xf numFmtId="0" fontId="85" fillId="24" borderId="15" xfId="0" applyFont="1" applyFill="1" applyBorder="1" applyAlignment="1">
      <alignment horizontal="left" vertical="center" wrapText="1"/>
    </xf>
    <xf numFmtId="0" fontId="65" fillId="0" borderId="12" xfId="0" applyFont="1" applyBorder="1" applyAlignment="1">
      <alignment horizontal="center" vertical="center" wrapText="1"/>
    </xf>
    <xf numFmtId="176" fontId="29" fillId="25" borderId="15" xfId="0" applyNumberFormat="1" applyFont="1" applyFill="1" applyBorder="1" applyAlignment="1">
      <alignment horizontal="center" vertical="center" shrinkToFit="1"/>
    </xf>
    <xf numFmtId="49" fontId="36" fillId="0" borderId="14" xfId="0" applyNumberFormat="1" applyFont="1" applyBorder="1" applyAlignment="1">
      <alignment horizontal="center" vertical="center" textRotation="255"/>
    </xf>
    <xf numFmtId="49" fontId="68" fillId="0" borderId="14" xfId="0" applyNumberFormat="1" applyFont="1" applyBorder="1" applyAlignment="1">
      <alignment horizontal="center" vertical="center"/>
    </xf>
    <xf numFmtId="0" fontId="86" fillId="24" borderId="17" xfId="0" quotePrefix="1" applyFont="1" applyFill="1" applyBorder="1" applyAlignment="1">
      <alignment horizontal="center" vertical="center"/>
    </xf>
    <xf numFmtId="176" fontId="42" fillId="24" borderId="10" xfId="0" applyNumberFormat="1" applyFont="1" applyFill="1" applyBorder="1" applyAlignment="1">
      <alignment horizontal="center" vertical="center" shrinkToFit="1"/>
    </xf>
    <xf numFmtId="2" fontId="26" fillId="24" borderId="15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0" fontId="16" fillId="24" borderId="16" xfId="0" applyFont="1" applyFill="1" applyBorder="1" applyAlignment="1">
      <alignment horizontal="center" vertical="top" wrapText="1"/>
    </xf>
    <xf numFmtId="2" fontId="26" fillId="24" borderId="17" xfId="0" applyNumberFormat="1" applyFont="1" applyFill="1" applyBorder="1" applyAlignment="1">
      <alignment horizontal="center" vertical="center" wrapText="1"/>
    </xf>
    <xf numFmtId="2" fontId="35" fillId="24" borderId="10" xfId="0" applyNumberFormat="1" applyFont="1" applyFill="1" applyBorder="1" applyAlignment="1">
      <alignment horizontal="center" vertical="top" wrapText="1"/>
    </xf>
    <xf numFmtId="0" fontId="29" fillId="0" borderId="13" xfId="0" applyFont="1" applyBorder="1" applyAlignment="1">
      <alignment horizontal="center" vertical="center" shrinkToFit="1"/>
    </xf>
    <xf numFmtId="0" fontId="48" fillId="0" borderId="18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48" fillId="24" borderId="11" xfId="0" applyFont="1" applyFill="1" applyBorder="1" applyAlignment="1">
      <alignment horizontal="center" vertical="top" wrapText="1"/>
    </xf>
    <xf numFmtId="0" fontId="87" fillId="0" borderId="0" xfId="0" applyFont="1" applyAlignment="1">
      <alignment horizontal="left" vertical="center"/>
    </xf>
    <xf numFmtId="0" fontId="87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177" fontId="87" fillId="0" borderId="0" xfId="0" applyNumberFormat="1" applyFont="1">
      <alignment vertical="center"/>
    </xf>
    <xf numFmtId="0" fontId="56" fillId="0" borderId="10" xfId="0" applyFont="1" applyBorder="1" applyAlignment="1">
      <alignment horizontal="center" vertical="center" shrinkToFit="1"/>
    </xf>
    <xf numFmtId="176" fontId="29" fillId="24" borderId="11" xfId="0" applyNumberFormat="1" applyFont="1" applyFill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36" fillId="0" borderId="14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178" fontId="31" fillId="0" borderId="33" xfId="0" applyNumberFormat="1" applyFont="1" applyBorder="1" applyAlignment="1">
      <alignment horizontal="center" vertical="center"/>
    </xf>
    <xf numFmtId="0" fontId="26" fillId="24" borderId="15" xfId="0" applyFont="1" applyFill="1" applyBorder="1" applyAlignment="1">
      <alignment horizontal="left" vertical="center" wrapText="1"/>
    </xf>
    <xf numFmtId="0" fontId="26" fillId="0" borderId="15" xfId="0" applyFont="1" applyBorder="1" applyAlignment="1">
      <alignment horizontal="left" vertical="center" wrapText="1"/>
    </xf>
    <xf numFmtId="0" fontId="26" fillId="24" borderId="13" xfId="0" applyFont="1" applyFill="1" applyBorder="1" applyAlignment="1">
      <alignment horizontal="left" vertical="center" wrapText="1"/>
    </xf>
    <xf numFmtId="49" fontId="22" fillId="24" borderId="11" xfId="0" applyNumberFormat="1" applyFont="1" applyFill="1" applyBorder="1" applyAlignment="1">
      <alignment horizontal="left" vertical="center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/>
    </xf>
    <xf numFmtId="49" fontId="36" fillId="24" borderId="16" xfId="0" applyNumberFormat="1" applyFont="1" applyFill="1" applyBorder="1" applyAlignment="1">
      <alignment horizontal="center" vertical="center"/>
    </xf>
    <xf numFmtId="0" fontId="28" fillId="24" borderId="14" xfId="0" applyFont="1" applyFill="1" applyBorder="1" applyAlignment="1">
      <alignment vertical="top" wrapText="1"/>
    </xf>
    <xf numFmtId="0" fontId="40" fillId="24" borderId="10" xfId="0" applyFont="1" applyFill="1" applyBorder="1" applyAlignment="1">
      <alignment horizontal="center" vertical="top" wrapText="1"/>
    </xf>
    <xf numFmtId="0" fontId="26" fillId="24" borderId="0" xfId="0" applyFont="1" applyFill="1" applyAlignment="1">
      <alignment horizontal="center" vertical="center" wrapText="1"/>
    </xf>
    <xf numFmtId="0" fontId="26" fillId="24" borderId="17" xfId="0" quotePrefix="1" applyFont="1" applyFill="1" applyBorder="1" applyAlignment="1">
      <alignment horizontal="center" vertical="center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81" fontId="75" fillId="24" borderId="11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24" borderId="30" xfId="0" applyFont="1" applyFill="1" applyBorder="1" applyAlignment="1">
      <alignment horizontal="left" vertical="center"/>
    </xf>
    <xf numFmtId="0" fontId="28" fillId="24" borderId="10" xfId="0" quotePrefix="1" applyFont="1" applyFill="1" applyBorder="1" applyAlignment="1">
      <alignment horizontal="center" vertical="center"/>
    </xf>
    <xf numFmtId="0" fontId="36" fillId="24" borderId="17" xfId="0" applyFont="1" applyFill="1" applyBorder="1" applyAlignment="1">
      <alignment horizontal="left" wrapText="1"/>
    </xf>
    <xf numFmtId="0" fontId="88" fillId="0" borderId="10" xfId="0" applyFont="1" applyBorder="1" applyAlignment="1">
      <alignment horizontal="left" vertical="center" wrapText="1"/>
    </xf>
    <xf numFmtId="0" fontId="89" fillId="24" borderId="10" xfId="0" applyFont="1" applyFill="1" applyBorder="1" applyAlignment="1">
      <alignment horizontal="left" vertical="center" wrapText="1"/>
    </xf>
    <xf numFmtId="49" fontId="26" fillId="24" borderId="14" xfId="0" applyNumberFormat="1" applyFont="1" applyFill="1" applyBorder="1" applyAlignment="1">
      <alignment horizontal="center" vertical="center" textRotation="255"/>
    </xf>
    <xf numFmtId="49" fontId="44" fillId="24" borderId="14" xfId="0" applyNumberFormat="1" applyFont="1" applyFill="1" applyBorder="1" applyAlignment="1">
      <alignment horizontal="center" vertical="center"/>
    </xf>
    <xf numFmtId="0" fontId="28" fillId="0" borderId="27" xfId="0" applyFont="1" applyBorder="1">
      <alignment vertical="center"/>
    </xf>
    <xf numFmtId="0" fontId="29" fillId="0" borderId="27" xfId="0" applyFont="1" applyBorder="1">
      <alignment vertical="center"/>
    </xf>
    <xf numFmtId="0" fontId="68" fillId="24" borderId="14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shrinkToFit="1"/>
    </xf>
    <xf numFmtId="49" fontId="68" fillId="24" borderId="11" xfId="0" applyNumberFormat="1" applyFont="1" applyFill="1" applyBorder="1" applyAlignment="1">
      <alignment horizontal="center" vertical="center"/>
    </xf>
    <xf numFmtId="49" fontId="36" fillId="0" borderId="16" xfId="0" applyNumberFormat="1" applyFont="1" applyBorder="1" applyAlignment="1">
      <alignment horizontal="center" vertical="center"/>
    </xf>
    <xf numFmtId="0" fontId="28" fillId="24" borderId="14" xfId="0" applyFont="1" applyFill="1" applyBorder="1" applyAlignment="1">
      <alignment horizontal="center" vertical="top" wrapText="1"/>
    </xf>
    <xf numFmtId="0" fontId="63" fillId="24" borderId="10" xfId="0" applyFont="1" applyFill="1" applyBorder="1" applyAlignment="1">
      <alignment vertical="center" wrapText="1"/>
    </xf>
    <xf numFmtId="0" fontId="35" fillId="0" borderId="10" xfId="0" applyFont="1" applyBorder="1" applyAlignment="1">
      <alignment horizontal="left" vertical="top" wrapText="1"/>
    </xf>
    <xf numFmtId="0" fontId="26" fillId="0" borderId="10" xfId="0" applyFont="1" applyBorder="1" applyAlignment="1">
      <alignment horizontal="center" wrapText="1"/>
    </xf>
    <xf numFmtId="176" fontId="56" fillId="0" borderId="15" xfId="0" applyNumberFormat="1" applyFont="1" applyBorder="1" applyAlignment="1">
      <alignment horizontal="center" vertical="center" shrinkToFit="1"/>
    </xf>
    <xf numFmtId="0" fontId="26" fillId="26" borderId="10" xfId="0" applyFont="1" applyFill="1" applyBorder="1" applyAlignment="1">
      <alignment horizontal="left" vertical="top" wrapText="1"/>
    </xf>
    <xf numFmtId="0" fontId="26" fillId="24" borderId="15" xfId="0" applyFont="1" applyFill="1" applyBorder="1" applyAlignment="1">
      <alignment horizontal="center" wrapText="1"/>
    </xf>
    <xf numFmtId="0" fontId="36" fillId="0" borderId="21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left" vertical="top" wrapText="1"/>
    </xf>
    <xf numFmtId="0" fontId="64" fillId="0" borderId="10" xfId="0" applyFont="1" applyBorder="1" applyAlignment="1">
      <alignment horizontal="center" vertical="center" wrapText="1"/>
    </xf>
    <xf numFmtId="0" fontId="72" fillId="0" borderId="10" xfId="0" applyFont="1" applyBorder="1" applyAlignment="1">
      <alignment horizontal="left" vertical="center" wrapText="1"/>
    </xf>
    <xf numFmtId="0" fontId="64" fillId="24" borderId="10" xfId="0" applyFont="1" applyFill="1" applyBorder="1" applyAlignment="1">
      <alignment horizontal="center" vertical="center" wrapText="1"/>
    </xf>
    <xf numFmtId="0" fontId="64" fillId="24" borderId="11" xfId="0" applyFont="1" applyFill="1" applyBorder="1" applyAlignment="1">
      <alignment horizontal="center" vertical="center" wrapText="1"/>
    </xf>
    <xf numFmtId="0" fontId="92" fillId="0" borderId="10" xfId="0" applyFont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center" vertical="center"/>
    </xf>
    <xf numFmtId="0" fontId="64" fillId="24" borderId="12" xfId="0" applyFont="1" applyFill="1" applyBorder="1" applyAlignment="1">
      <alignment horizontal="center" vertical="center" wrapText="1"/>
    </xf>
    <xf numFmtId="49" fontId="44" fillId="24" borderId="11" xfId="0" applyNumberFormat="1" applyFont="1" applyFill="1" applyBorder="1" applyAlignment="1">
      <alignment horizontal="center" vertical="center"/>
    </xf>
    <xf numFmtId="0" fontId="26" fillId="0" borderId="36" xfId="0" applyFont="1" applyBorder="1" applyAlignment="1">
      <alignment horizontal="center" vertical="center" wrapText="1"/>
    </xf>
    <xf numFmtId="0" fontId="65" fillId="0" borderId="14" xfId="0" applyFont="1" applyBorder="1" applyAlignment="1">
      <alignment horizontal="center" vertical="center" wrapText="1"/>
    </xf>
    <xf numFmtId="0" fontId="22" fillId="0" borderId="37" xfId="0" applyFont="1" applyBorder="1" applyAlignment="1">
      <alignment horizontal="center" vertical="center"/>
    </xf>
    <xf numFmtId="0" fontId="32" fillId="0" borderId="36" xfId="0" applyFont="1" applyBorder="1" applyAlignment="1">
      <alignment horizontal="center" vertical="center"/>
    </xf>
    <xf numFmtId="0" fontId="52" fillId="0" borderId="36" xfId="0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center" wrapText="1"/>
    </xf>
    <xf numFmtId="0" fontId="80" fillId="0" borderId="36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79" fillId="0" borderId="36" xfId="0" applyFont="1" applyBorder="1" applyAlignment="1">
      <alignment horizontal="center" vertical="center" wrapText="1"/>
    </xf>
    <xf numFmtId="0" fontId="23" fillId="24" borderId="38" xfId="0" applyFont="1" applyFill="1" applyBorder="1" applyAlignment="1">
      <alignment horizontal="justify" vertical="center" wrapText="1"/>
    </xf>
    <xf numFmtId="0" fontId="50" fillId="0" borderId="34" xfId="0" applyFont="1" applyBorder="1" applyAlignment="1">
      <alignment horizontal="center" vertical="center" wrapText="1"/>
    </xf>
    <xf numFmtId="0" fontId="51" fillId="0" borderId="34" xfId="0" applyFont="1" applyBorder="1" applyAlignment="1">
      <alignment horizontal="center" vertical="center" wrapText="1"/>
    </xf>
    <xf numFmtId="0" fontId="83" fillId="0" borderId="34" xfId="0" applyFont="1" applyBorder="1" applyAlignment="1">
      <alignment horizontal="center" vertical="center" wrapText="1"/>
    </xf>
    <xf numFmtId="0" fontId="54" fillId="0" borderId="34" xfId="0" applyFont="1" applyBorder="1" applyAlignment="1">
      <alignment horizontal="center" vertical="center" wrapText="1"/>
    </xf>
    <xf numFmtId="0" fontId="64" fillId="0" borderId="34" xfId="0" applyFont="1" applyBorder="1" applyAlignment="1">
      <alignment horizontal="center" vertical="center" wrapText="1"/>
    </xf>
    <xf numFmtId="180" fontId="31" fillId="24" borderId="34" xfId="0" applyNumberFormat="1" applyFont="1" applyFill="1" applyBorder="1" applyAlignment="1">
      <alignment horizontal="center" vertical="center" wrapText="1"/>
    </xf>
    <xf numFmtId="0" fontId="31" fillId="24" borderId="34" xfId="0" applyFont="1" applyFill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 wrapText="1"/>
    </xf>
    <xf numFmtId="178" fontId="31" fillId="0" borderId="39" xfId="0" applyNumberFormat="1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180" fontId="31" fillId="0" borderId="10" xfId="0" applyNumberFormat="1" applyFont="1" applyBorder="1" applyAlignment="1">
      <alignment horizontal="center" vertical="center" shrinkToFit="1"/>
    </xf>
    <xf numFmtId="0" fontId="50" fillId="24" borderId="36" xfId="0" applyFont="1" applyFill="1" applyBorder="1" applyAlignment="1">
      <alignment horizontal="center" vertical="center" wrapText="1"/>
    </xf>
    <xf numFmtId="0" fontId="54" fillId="24" borderId="36" xfId="0" applyFont="1" applyFill="1" applyBorder="1" applyAlignment="1">
      <alignment horizontal="center" vertical="center" wrapText="1"/>
    </xf>
    <xf numFmtId="0" fontId="64" fillId="24" borderId="36" xfId="0" applyFont="1" applyFill="1" applyBorder="1" applyAlignment="1">
      <alignment horizontal="center" vertical="center" wrapText="1"/>
    </xf>
    <xf numFmtId="180" fontId="31" fillId="24" borderId="36" xfId="0" applyNumberFormat="1" applyFont="1" applyFill="1" applyBorder="1" applyAlignment="1">
      <alignment horizontal="center" vertical="center" wrapText="1"/>
    </xf>
    <xf numFmtId="0" fontId="31" fillId="24" borderId="36" xfId="0" applyFont="1" applyFill="1" applyBorder="1" applyAlignment="1">
      <alignment horizontal="center" vertical="center" wrapText="1"/>
    </xf>
    <xf numFmtId="0" fontId="31" fillId="0" borderId="36" xfId="0" applyFont="1" applyBorder="1" applyAlignment="1">
      <alignment horizontal="center" vertical="center" wrapText="1"/>
    </xf>
    <xf numFmtId="0" fontId="23" fillId="24" borderId="35" xfId="0" applyFont="1" applyFill="1" applyBorder="1" applyAlignment="1">
      <alignment horizontal="justify" vertical="center" wrapText="1"/>
    </xf>
    <xf numFmtId="0" fontId="54" fillId="0" borderId="14" xfId="0" applyFont="1" applyBorder="1" applyAlignment="1">
      <alignment horizontal="center" vertical="center" wrapText="1"/>
    </xf>
    <xf numFmtId="0" fontId="23" fillId="27" borderId="25" xfId="0" applyFont="1" applyFill="1" applyBorder="1" applyAlignment="1">
      <alignment horizontal="justify" vertical="center" wrapText="1"/>
    </xf>
    <xf numFmtId="0" fontId="25" fillId="27" borderId="42" xfId="0" applyFont="1" applyFill="1" applyBorder="1" applyAlignment="1">
      <alignment vertical="center" wrapText="1"/>
    </xf>
    <xf numFmtId="0" fontId="25" fillId="27" borderId="43" xfId="0" applyFont="1" applyFill="1" applyBorder="1" applyAlignment="1">
      <alignment vertical="center" wrapText="1"/>
    </xf>
    <xf numFmtId="0" fontId="53" fillId="24" borderId="11" xfId="0" applyFont="1" applyFill="1" applyBorder="1" applyAlignment="1">
      <alignment horizontal="center" vertical="center" wrapText="1"/>
    </xf>
    <xf numFmtId="0" fontId="25" fillId="0" borderId="34" xfId="0" applyFont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4" fillId="27" borderId="42" xfId="0" applyFont="1" applyFill="1" applyBorder="1" applyAlignment="1">
      <alignment vertical="center" wrapText="1"/>
    </xf>
    <xf numFmtId="179" fontId="31" fillId="24" borderId="34" xfId="0" applyNumberFormat="1" applyFont="1" applyFill="1" applyBorder="1" applyAlignment="1">
      <alignment horizontal="center" vertical="center" shrinkToFit="1"/>
    </xf>
    <xf numFmtId="179" fontId="31" fillId="24" borderId="10" xfId="0" applyNumberFormat="1" applyFont="1" applyFill="1" applyBorder="1" applyAlignment="1">
      <alignment horizontal="center" vertical="center" wrapText="1"/>
    </xf>
    <xf numFmtId="179" fontId="31" fillId="24" borderId="10" xfId="0" applyNumberFormat="1" applyFont="1" applyFill="1" applyBorder="1" applyAlignment="1">
      <alignment horizontal="center" vertical="center" shrinkToFit="1"/>
    </xf>
    <xf numFmtId="179" fontId="31" fillId="24" borderId="12" xfId="0" applyNumberFormat="1" applyFont="1" applyFill="1" applyBorder="1" applyAlignment="1">
      <alignment horizontal="center" vertical="center" shrinkToFit="1"/>
    </xf>
    <xf numFmtId="179" fontId="31" fillId="0" borderId="18" xfId="0" applyNumberFormat="1" applyFont="1" applyBorder="1" applyAlignment="1">
      <alignment horizontal="center" vertical="center" shrinkToFit="1"/>
    </xf>
    <xf numFmtId="179" fontId="31" fillId="24" borderId="21" xfId="0" applyNumberFormat="1" applyFont="1" applyFill="1" applyBorder="1" applyAlignment="1">
      <alignment horizontal="center" vertical="center" shrinkToFit="1"/>
    </xf>
    <xf numFmtId="179" fontId="31" fillId="24" borderId="40" xfId="0" applyNumberFormat="1" applyFont="1" applyFill="1" applyBorder="1" applyAlignment="1">
      <alignment horizontal="center" vertical="center" shrinkToFit="1"/>
    </xf>
    <xf numFmtId="179" fontId="31" fillId="0" borderId="10" xfId="0" applyNumberFormat="1" applyFont="1" applyBorder="1" applyAlignment="1">
      <alignment horizontal="center" vertical="center" shrinkToFit="1"/>
    </xf>
    <xf numFmtId="179" fontId="31" fillId="24" borderId="14" xfId="0" applyNumberFormat="1" applyFont="1" applyFill="1" applyBorder="1" applyAlignment="1">
      <alignment horizontal="center" vertical="center" shrinkToFit="1"/>
    </xf>
    <xf numFmtId="0" fontId="54" fillId="0" borderId="12" xfId="0" applyFont="1" applyBorder="1" applyAlignment="1">
      <alignment horizontal="center" vertical="center" wrapText="1"/>
    </xf>
    <xf numFmtId="0" fontId="63" fillId="0" borderId="10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 shrinkToFit="1"/>
    </xf>
    <xf numFmtId="14" fontId="27" fillId="0" borderId="0" xfId="0" applyNumberFormat="1" applyFont="1" applyAlignment="1">
      <alignment horizontal="center" vertical="center" shrinkToFit="1"/>
    </xf>
    <xf numFmtId="177" fontId="27" fillId="0" borderId="0" xfId="0" applyNumberFormat="1" applyFont="1" applyAlignment="1">
      <alignment horizontal="center" vertical="center" shrinkToFit="1"/>
    </xf>
    <xf numFmtId="49" fontId="26" fillId="0" borderId="0" xfId="0" applyNumberFormat="1" applyFont="1" applyAlignment="1">
      <alignment horizontal="center" vertical="center"/>
    </xf>
    <xf numFmtId="49" fontId="28" fillId="0" borderId="0" xfId="0" applyNumberFormat="1" applyFont="1">
      <alignment vertical="center"/>
    </xf>
    <xf numFmtId="0" fontId="28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176" fontId="29" fillId="0" borderId="0" xfId="0" applyNumberFormat="1" applyFont="1" applyAlignment="1">
      <alignment horizontal="center" vertical="center" shrinkToFit="1"/>
    </xf>
    <xf numFmtId="0" fontId="36" fillId="0" borderId="0" xfId="0" applyFont="1" applyAlignment="1">
      <alignment horizontal="center" vertical="center" shrinkToFit="1"/>
    </xf>
    <xf numFmtId="49" fontId="46" fillId="0" borderId="0" xfId="0" applyNumberFormat="1" applyFont="1" applyAlignment="1">
      <alignment vertical="center" shrinkToFit="1"/>
    </xf>
    <xf numFmtId="0" fontId="47" fillId="0" borderId="0" xfId="0" applyFont="1" applyAlignment="1">
      <alignment horizontal="center" vertical="center" shrinkToFit="1"/>
    </xf>
    <xf numFmtId="0" fontId="26" fillId="0" borderId="0" xfId="0" applyFont="1" applyAlignment="1">
      <alignment horizontal="center" vertical="center" wrapText="1"/>
    </xf>
    <xf numFmtId="177" fontId="29" fillId="0" borderId="0" xfId="0" applyNumberFormat="1" applyFont="1" applyAlignment="1">
      <alignment horizontal="center" vertical="center" shrinkToFit="1"/>
    </xf>
    <xf numFmtId="49" fontId="28" fillId="0" borderId="0" xfId="0" applyNumberFormat="1" applyFont="1" applyAlignment="1">
      <alignment vertical="center" shrinkToFit="1"/>
    </xf>
    <xf numFmtId="0" fontId="57" fillId="0" borderId="0" xfId="0" applyFont="1" applyAlignment="1">
      <alignment horizontal="center" vertical="top" wrapText="1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6" fontId="29" fillId="25" borderId="0" xfId="0" applyNumberFormat="1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vertical="center" shrinkToFit="1"/>
    </xf>
    <xf numFmtId="0" fontId="29" fillId="24" borderId="0" xfId="0" applyFont="1" applyFill="1" applyAlignment="1">
      <alignment horizontal="center" vertical="center" shrinkToFit="1"/>
    </xf>
    <xf numFmtId="176" fontId="29" fillId="24" borderId="0" xfId="0" applyNumberFormat="1" applyFont="1" applyFill="1" applyAlignment="1">
      <alignment horizontal="center" vertical="center" shrinkToFit="1"/>
    </xf>
    <xf numFmtId="49" fontId="26" fillId="24" borderId="0" xfId="0" applyNumberFormat="1" applyFont="1" applyFill="1" applyAlignment="1">
      <alignment horizontal="left" vertical="center"/>
    </xf>
    <xf numFmtId="0" fontId="26" fillId="24" borderId="0" xfId="0" applyFont="1" applyFill="1" applyAlignment="1">
      <alignment horizontal="center" wrapText="1"/>
    </xf>
    <xf numFmtId="177" fontId="27" fillId="24" borderId="0" xfId="0" applyNumberFormat="1" applyFont="1" applyFill="1" applyAlignment="1">
      <alignment horizontal="center" vertical="center" shrinkToFit="1"/>
    </xf>
    <xf numFmtId="0" fontId="68" fillId="24" borderId="0" xfId="0" applyFont="1" applyFill="1" applyAlignment="1">
      <alignment horizontal="center" vertical="top" wrapText="1"/>
    </xf>
    <xf numFmtId="0" fontId="44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left" vertical="center" wrapText="1"/>
    </xf>
    <xf numFmtId="0" fontId="28" fillId="24" borderId="0" xfId="0" applyFont="1" applyFill="1" applyAlignment="1">
      <alignment vertical="top" wrapText="1"/>
    </xf>
    <xf numFmtId="0" fontId="26" fillId="24" borderId="0" xfId="0" applyFont="1" applyFill="1">
      <alignment vertical="center"/>
    </xf>
    <xf numFmtId="49" fontId="44" fillId="24" borderId="0" xfId="0" applyNumberFormat="1" applyFont="1" applyFill="1" applyAlignment="1">
      <alignment horizontal="center" vertical="center"/>
    </xf>
    <xf numFmtId="0" fontId="35" fillId="24" borderId="0" xfId="0" applyFont="1" applyFill="1" applyAlignment="1">
      <alignment horizontal="center" vertical="top" shrinkToFit="1"/>
    </xf>
    <xf numFmtId="49" fontId="36" fillId="24" borderId="0" xfId="0" applyNumberFormat="1" applyFont="1" applyFill="1" applyAlignment="1">
      <alignment horizontal="center" vertical="center"/>
    </xf>
    <xf numFmtId="49" fontId="26" fillId="24" borderId="0" xfId="0" applyNumberFormat="1" applyFont="1" applyFill="1" applyAlignment="1">
      <alignment horizontal="center" vertical="center"/>
    </xf>
    <xf numFmtId="0" fontId="26" fillId="24" borderId="0" xfId="0" applyFont="1" applyFill="1" applyAlignment="1">
      <alignment horizontal="left" wrapText="1"/>
    </xf>
    <xf numFmtId="0" fontId="41" fillId="0" borderId="0" xfId="0" applyFont="1" applyAlignment="1">
      <alignment horizontal="center" vertical="top" wrapText="1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horizontal="left" vertical="center" wrapText="1"/>
    </xf>
    <xf numFmtId="176" fontId="38" fillId="0" borderId="0" xfId="0" applyNumberFormat="1" applyFont="1" applyAlignment="1">
      <alignment horizontal="center" vertical="center" shrinkToFit="1"/>
    </xf>
    <xf numFmtId="0" fontId="26" fillId="0" borderId="0" xfId="0" applyFont="1" applyAlignment="1">
      <alignment horizontal="left" vertical="top" wrapText="1"/>
    </xf>
    <xf numFmtId="0" fontId="68" fillId="0" borderId="0" xfId="0" applyFont="1" applyAlignment="1">
      <alignment horizontal="center" vertical="center" wrapText="1"/>
    </xf>
    <xf numFmtId="0" fontId="91" fillId="0" borderId="0" xfId="0" applyFont="1" applyAlignment="1">
      <alignment horizontal="left" vertical="center" wrapText="1"/>
    </xf>
    <xf numFmtId="0" fontId="90" fillId="0" borderId="0" xfId="0" applyFont="1" applyAlignment="1">
      <alignment horizontal="center" wrapText="1"/>
    </xf>
    <xf numFmtId="0" fontId="48" fillId="0" borderId="0" xfId="0" applyFont="1" applyAlignment="1">
      <alignment horizontal="center" vertical="top" wrapText="1"/>
    </xf>
    <xf numFmtId="0" fontId="39" fillId="0" borderId="0" xfId="0" applyFont="1" applyAlignment="1">
      <alignment horizontal="left" wrapText="1"/>
    </xf>
    <xf numFmtId="0" fontId="61" fillId="0" borderId="0" xfId="0" applyFont="1" applyAlignment="1">
      <alignment horizontal="center" wrapText="1"/>
    </xf>
    <xf numFmtId="0" fontId="61" fillId="0" borderId="0" xfId="0" applyFont="1" applyAlignment="1">
      <alignment horizontal="center" vertical="center" shrinkToFit="1"/>
    </xf>
    <xf numFmtId="0" fontId="36" fillId="0" borderId="0" xfId="0" applyFont="1" applyAlignment="1">
      <alignment horizontal="center" wrapText="1"/>
    </xf>
    <xf numFmtId="0" fontId="62" fillId="0" borderId="0" xfId="0" applyFont="1" applyAlignment="1">
      <alignment vertical="center" shrinkToFit="1"/>
    </xf>
    <xf numFmtId="0" fontId="62" fillId="0" borderId="0" xfId="0" applyFont="1" applyAlignment="1">
      <alignment horizontal="center" vertical="center" shrinkToFit="1"/>
    </xf>
    <xf numFmtId="0" fontId="66" fillId="0" borderId="0" xfId="0" applyFont="1" applyAlignment="1">
      <alignment horizontal="center" vertical="center" shrinkToFit="1"/>
    </xf>
    <xf numFmtId="177" fontId="66" fillId="0" borderId="0" xfId="0" applyNumberFormat="1" applyFont="1" applyAlignment="1">
      <alignment horizontal="center" vertical="center" shrinkToFit="1"/>
    </xf>
    <xf numFmtId="179" fontId="62" fillId="0" borderId="0" xfId="0" applyNumberFormat="1" applyFont="1" applyAlignment="1">
      <alignment horizontal="center" vertical="center"/>
    </xf>
    <xf numFmtId="179" fontId="62" fillId="0" borderId="0" xfId="0" applyNumberFormat="1" applyFont="1">
      <alignment vertical="center"/>
    </xf>
    <xf numFmtId="0" fontId="62" fillId="0" borderId="0" xfId="0" applyFont="1">
      <alignment vertical="center"/>
    </xf>
    <xf numFmtId="0" fontId="62" fillId="0" borderId="0" xfId="0" applyFont="1" applyAlignment="1">
      <alignment horizontal="center" vertical="center"/>
    </xf>
    <xf numFmtId="177" fontId="62" fillId="0" borderId="0" xfId="0" applyNumberFormat="1" applyFont="1" applyAlignment="1">
      <alignment horizontal="center" vertical="center" shrinkToFit="1"/>
    </xf>
    <xf numFmtId="177" fontId="62" fillId="0" borderId="0" xfId="0" applyNumberFormat="1" applyFont="1" applyAlignment="1">
      <alignment horizontal="center" vertical="center"/>
    </xf>
    <xf numFmtId="0" fontId="97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vertical="center" wrapText="1"/>
    </xf>
    <xf numFmtId="177" fontId="27" fillId="0" borderId="15" xfId="0" applyNumberFormat="1" applyFont="1" applyBorder="1" applyAlignment="1">
      <alignment horizontal="center" vertical="center" shrinkToFit="1"/>
    </xf>
    <xf numFmtId="177" fontId="27" fillId="25" borderId="15" xfId="0" applyNumberFormat="1" applyFont="1" applyFill="1" applyBorder="1" applyAlignment="1">
      <alignment horizontal="center" vertical="center" shrinkToFit="1"/>
    </xf>
    <xf numFmtId="177" fontId="29" fillId="0" borderId="15" xfId="0" applyNumberFormat="1" applyFont="1" applyBorder="1" applyAlignment="1">
      <alignment horizontal="center" vertical="center" shrinkToFit="1"/>
    </xf>
    <xf numFmtId="177" fontId="27" fillId="24" borderId="15" xfId="0" applyNumberFormat="1" applyFont="1" applyFill="1" applyBorder="1" applyAlignment="1">
      <alignment horizontal="center" vertical="center" shrinkToFit="1"/>
    </xf>
    <xf numFmtId="176" fontId="29" fillId="0" borderId="27" xfId="0" applyNumberFormat="1" applyFont="1" applyBorder="1" applyAlignment="1">
      <alignment horizontal="center" vertical="center" shrinkToFit="1"/>
    </xf>
    <xf numFmtId="0" fontId="67" fillId="0" borderId="10" xfId="0" applyFont="1" applyBorder="1" applyAlignment="1">
      <alignment horizontal="left" vertical="center" wrapText="1"/>
    </xf>
    <xf numFmtId="0" fontId="67" fillId="0" borderId="10" xfId="0" applyFont="1" applyBorder="1" applyAlignment="1">
      <alignment horizontal="center" vertical="center" wrapText="1"/>
    </xf>
    <xf numFmtId="0" fontId="97" fillId="0" borderId="10" xfId="0" applyFont="1" applyBorder="1" applyAlignment="1">
      <alignment horizontal="center" vertical="center" shrinkToFit="1"/>
    </xf>
    <xf numFmtId="176" fontId="29" fillId="24" borderId="15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vertical="top" wrapText="1"/>
    </xf>
    <xf numFmtId="0" fontId="68" fillId="24" borderId="11" xfId="0" applyFont="1" applyFill="1" applyBorder="1" applyAlignment="1">
      <alignment horizontal="center" vertical="center" wrapText="1"/>
    </xf>
    <xf numFmtId="0" fontId="63" fillId="24" borderId="10" xfId="0" applyFont="1" applyFill="1" applyBorder="1" applyAlignment="1">
      <alignment horizontal="left" vertical="center" wrapText="1"/>
    </xf>
    <xf numFmtId="0" fontId="26" fillId="24" borderId="13" xfId="0" applyFont="1" applyFill="1" applyBorder="1" applyAlignment="1">
      <alignment wrapText="1"/>
    </xf>
    <xf numFmtId="0" fontId="26" fillId="0" borderId="13" xfId="0" applyFont="1" applyBorder="1" applyAlignment="1">
      <alignment wrapText="1"/>
    </xf>
    <xf numFmtId="0" fontId="26" fillId="24" borderId="44" xfId="0" applyFont="1" applyFill="1" applyBorder="1" applyAlignment="1">
      <alignment horizontal="left" vertical="top" wrapText="1"/>
    </xf>
    <xf numFmtId="181" fontId="26" fillId="24" borderId="10" xfId="0" applyNumberFormat="1" applyFont="1" applyFill="1" applyBorder="1" applyAlignment="1">
      <alignment horizontal="center" vertical="center" shrinkToFit="1"/>
    </xf>
    <xf numFmtId="0" fontId="64" fillId="28" borderId="10" xfId="0" applyFont="1" applyFill="1" applyBorder="1" applyAlignment="1">
      <alignment horizontal="center" vertical="center" wrapText="1"/>
    </xf>
    <xf numFmtId="0" fontId="98" fillId="0" borderId="10" xfId="0" applyFont="1" applyBorder="1" applyAlignment="1">
      <alignment horizontal="center" vertical="center" wrapText="1"/>
    </xf>
    <xf numFmtId="0" fontId="90" fillId="0" borderId="10" xfId="0" applyFont="1" applyBorder="1" applyAlignment="1">
      <alignment horizontal="center" vertical="center" wrapText="1"/>
    </xf>
    <xf numFmtId="0" fontId="99" fillId="0" borderId="10" xfId="0" applyFont="1" applyBorder="1" applyAlignment="1">
      <alignment horizontal="left" vertical="center" wrapText="1"/>
    </xf>
    <xf numFmtId="0" fontId="99" fillId="0" borderId="10" xfId="0" applyFont="1" applyBorder="1" applyAlignment="1">
      <alignment horizontal="center" wrapText="1"/>
    </xf>
    <xf numFmtId="0" fontId="100" fillId="0" borderId="10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26" fillId="0" borderId="16" xfId="0" applyFont="1" applyBorder="1" applyAlignment="1">
      <alignment horizontal="left" vertical="center" wrapText="1"/>
    </xf>
    <xf numFmtId="0" fontId="36" fillId="0" borderId="14" xfId="0" applyFont="1" applyBorder="1" applyAlignment="1">
      <alignment horizontal="center" vertical="center"/>
    </xf>
    <xf numFmtId="0" fontId="101" fillId="0" borderId="10" xfId="0" applyFont="1" applyBorder="1" applyAlignment="1">
      <alignment horizontal="left" wrapText="1"/>
    </xf>
    <xf numFmtId="0" fontId="101" fillId="0" borderId="10" xfId="0" applyFont="1" applyBorder="1" applyAlignment="1">
      <alignment horizontal="center" wrapText="1"/>
    </xf>
    <xf numFmtId="0" fontId="97" fillId="0" borderId="10" xfId="0" applyFont="1" applyBorder="1" applyAlignment="1">
      <alignment horizontal="center" vertical="top" wrapText="1"/>
    </xf>
    <xf numFmtId="0" fontId="97" fillId="0" borderId="10" xfId="0" applyFont="1" applyBorder="1" applyAlignment="1">
      <alignment horizontal="center" vertical="center" wrapText="1"/>
    </xf>
    <xf numFmtId="177" fontId="102" fillId="0" borderId="10" xfId="0" applyNumberFormat="1" applyFont="1" applyBorder="1" applyAlignment="1">
      <alignment horizontal="center" vertical="center" shrinkToFit="1"/>
    </xf>
    <xf numFmtId="0" fontId="28" fillId="24" borderId="13" xfId="0" applyFont="1" applyFill="1" applyBorder="1" applyAlignment="1">
      <alignment horizontal="left" vertical="top" wrapText="1"/>
    </xf>
    <xf numFmtId="0" fontId="26" fillId="24" borderId="18" xfId="0" applyFont="1" applyFill="1" applyBorder="1" applyAlignment="1">
      <alignment horizontal="left" vertical="top" wrapText="1"/>
    </xf>
    <xf numFmtId="49" fontId="68" fillId="24" borderId="14" xfId="0" applyNumberFormat="1" applyFont="1" applyFill="1" applyBorder="1" applyAlignment="1">
      <alignment horizontal="center" vertical="center"/>
    </xf>
    <xf numFmtId="49" fontId="77" fillId="0" borderId="13" xfId="0" applyNumberFormat="1" applyFont="1" applyBorder="1" applyAlignment="1">
      <alignment horizontal="left" vertical="center"/>
    </xf>
    <xf numFmtId="0" fontId="72" fillId="0" borderId="13" xfId="0" applyFont="1" applyBorder="1" applyAlignment="1">
      <alignment horizontal="left" vertical="center" wrapText="1"/>
    </xf>
    <xf numFmtId="0" fontId="29" fillId="0" borderId="0" xfId="0" applyFont="1" applyAlignment="1">
      <alignment horizontal="center" vertical="center" shrinkToFit="1"/>
    </xf>
    <xf numFmtId="0" fontId="54" fillId="24" borderId="0" xfId="0" applyFont="1" applyFill="1" applyAlignment="1">
      <alignment horizontal="center" vertical="center" wrapText="1"/>
    </xf>
    <xf numFmtId="0" fontId="71" fillId="0" borderId="10" xfId="0" applyFont="1" applyBorder="1" applyAlignment="1">
      <alignment horizontal="center" vertical="center" wrapText="1"/>
    </xf>
    <xf numFmtId="0" fontId="36" fillId="0" borderId="10" xfId="0" applyFont="1" applyBorder="1" applyAlignment="1">
      <alignment horizontal="center" shrinkToFit="1"/>
    </xf>
    <xf numFmtId="0" fontId="95" fillId="0" borderId="0" xfId="0" applyFont="1">
      <alignment vertical="center"/>
    </xf>
    <xf numFmtId="0" fontId="25" fillId="0" borderId="0" xfId="0" applyFont="1">
      <alignment vertical="center"/>
    </xf>
    <xf numFmtId="0" fontId="30" fillId="0" borderId="0" xfId="0" applyFont="1" applyAlignment="1">
      <alignment horizontal="center" vertical="center"/>
    </xf>
    <xf numFmtId="0" fontId="0" fillId="0" borderId="0" xfId="0">
      <alignment vertical="center"/>
    </xf>
    <xf numFmtId="0" fontId="30" fillId="0" borderId="28" xfId="0" applyFont="1" applyBorder="1" applyAlignment="1">
      <alignment horizontal="center" vertical="center" wrapText="1"/>
    </xf>
    <xf numFmtId="0" fontId="58" fillId="0" borderId="28" xfId="0" applyFont="1" applyBorder="1" applyAlignment="1">
      <alignment horizontal="center" vertical="center" wrapText="1"/>
    </xf>
    <xf numFmtId="0" fontId="93" fillId="27" borderId="41" xfId="0" applyFont="1" applyFill="1" applyBorder="1" applyAlignment="1">
      <alignment horizontal="center" vertical="center" wrapText="1"/>
    </xf>
    <xf numFmtId="0" fontId="93" fillId="27" borderId="42" xfId="0" applyFont="1" applyFill="1" applyBorder="1" applyAlignment="1">
      <alignment horizontal="center" vertical="center" wrapText="1"/>
    </xf>
    <xf numFmtId="0" fontId="55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3" fillId="24" borderId="10" xfId="0" applyFont="1" applyFill="1" applyBorder="1" applyAlignment="1">
      <alignment horizontal="left" vertical="top" wrapText="1"/>
    </xf>
    <xf numFmtId="0" fontId="60" fillId="24" borderId="10" xfId="0" applyFont="1" applyFill="1" applyBorder="1" applyAlignment="1">
      <alignment vertical="center" wrapText="1"/>
    </xf>
    <xf numFmtId="0" fontId="45" fillId="0" borderId="14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49" fontId="29" fillId="0" borderId="14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14" fontId="27" fillId="0" borderId="0" xfId="0" applyNumberFormat="1" applyFont="1" applyAlignment="1">
      <alignment horizontal="center" vertical="center" shrinkToFit="1"/>
    </xf>
    <xf numFmtId="0" fontId="19" fillId="24" borderId="0" xfId="0" applyFont="1" applyFill="1" applyAlignment="1">
      <alignment horizontal="left" vertical="center" shrinkToFit="1"/>
    </xf>
    <xf numFmtId="0" fontId="29" fillId="0" borderId="10" xfId="0" applyFont="1" applyBorder="1" applyAlignment="1">
      <alignment horizontal="center" vertical="center" wrapText="1" shrinkToFit="1"/>
    </xf>
    <xf numFmtId="0" fontId="63" fillId="24" borderId="0" xfId="0" applyFont="1" applyFill="1" applyAlignment="1">
      <alignment horizontal="left" vertical="top" wrapText="1"/>
    </xf>
    <xf numFmtId="0" fontId="60" fillId="24" borderId="0" xfId="0" applyFont="1" applyFill="1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49" fontId="29" fillId="0" borderId="19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0" fontId="29" fillId="0" borderId="27" xfId="0" applyFont="1" applyBorder="1" applyAlignment="1">
      <alignment horizontal="left" vertical="center"/>
    </xf>
    <xf numFmtId="0" fontId="28" fillId="0" borderId="27" xfId="0" applyFont="1" applyBorder="1">
      <alignment vertical="center"/>
    </xf>
    <xf numFmtId="49" fontId="29" fillId="0" borderId="15" xfId="0" applyNumberFormat="1" applyFont="1" applyBorder="1" applyAlignment="1">
      <alignment horizontal="center" vertical="center" wrapText="1"/>
    </xf>
    <xf numFmtId="49" fontId="96" fillId="0" borderId="19" xfId="0" applyNumberFormat="1" applyFont="1" applyBorder="1" applyAlignment="1">
      <alignment horizontal="center" vertical="center" textRotation="255"/>
    </xf>
    <xf numFmtId="49" fontId="96" fillId="0" borderId="30" xfId="0" applyNumberFormat="1" applyFont="1" applyBorder="1" applyAlignment="1">
      <alignment horizontal="center" vertical="center" textRotation="255"/>
    </xf>
    <xf numFmtId="49" fontId="96" fillId="0" borderId="44" xfId="0" applyNumberFormat="1" applyFont="1" applyBorder="1" applyAlignment="1">
      <alignment horizontal="center" vertical="center" textRotation="255"/>
    </xf>
    <xf numFmtId="49" fontId="96" fillId="0" borderId="20" xfId="0" applyNumberFormat="1" applyFont="1" applyBorder="1" applyAlignment="1">
      <alignment horizontal="center" vertical="center" textRotation="255"/>
    </xf>
    <xf numFmtId="49" fontId="96" fillId="0" borderId="0" xfId="0" applyNumberFormat="1" applyFont="1" applyAlignment="1">
      <alignment horizontal="center" vertical="center" textRotation="255"/>
    </xf>
    <xf numFmtId="49" fontId="96" fillId="0" borderId="21" xfId="0" applyNumberFormat="1" applyFont="1" applyBorder="1" applyAlignment="1">
      <alignment horizontal="center" vertical="center" textRotation="255"/>
    </xf>
    <xf numFmtId="49" fontId="96" fillId="0" borderId="17" xfId="0" applyNumberFormat="1" applyFont="1" applyBorder="1" applyAlignment="1">
      <alignment horizontal="center" vertical="center" textRotation="255"/>
    </xf>
    <xf numFmtId="49" fontId="96" fillId="0" borderId="27" xfId="0" applyNumberFormat="1" applyFont="1" applyBorder="1" applyAlignment="1">
      <alignment horizontal="center" vertical="center" textRotation="255"/>
    </xf>
    <xf numFmtId="49" fontId="96" fillId="0" borderId="18" xfId="0" applyNumberFormat="1" applyFont="1" applyBorder="1" applyAlignment="1">
      <alignment horizontal="center" vertical="center" textRotation="255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FFCD2F"/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19</xdr:row>
      <xdr:rowOff>9526</xdr:rowOff>
    </xdr:from>
    <xdr:to>
      <xdr:col>0</xdr:col>
      <xdr:colOff>287966</xdr:colOff>
      <xdr:row>20</xdr:row>
      <xdr:rowOff>9526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F30ADE38-3A46-47A7-8824-6915AD6989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7724776"/>
          <a:ext cx="249866" cy="209550"/>
        </a:xfrm>
        <a:prstGeom prst="rect">
          <a:avLst/>
        </a:prstGeom>
      </xdr:spPr>
    </xdr:pic>
    <xdr:clientData/>
  </xdr:twoCellAnchor>
  <xdr:twoCellAnchor editAs="oneCell">
    <xdr:from>
      <xdr:col>4</xdr:col>
      <xdr:colOff>609600</xdr:colOff>
      <xdr:row>13</xdr:row>
      <xdr:rowOff>114300</xdr:rowOff>
    </xdr:from>
    <xdr:to>
      <xdr:col>5</xdr:col>
      <xdr:colOff>221291</xdr:colOff>
      <xdr:row>13</xdr:row>
      <xdr:rowOff>333375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9ABF55C7-F150-4EC6-BA22-D861C00C12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60483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66675</xdr:colOff>
      <xdr:row>6</xdr:row>
      <xdr:rowOff>114300</xdr:rowOff>
    </xdr:from>
    <xdr:to>
      <xdr:col>2</xdr:col>
      <xdr:colOff>316541</xdr:colOff>
      <xdr:row>6</xdr:row>
      <xdr:rowOff>333375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D43EA192-AFEA-49C2-887E-CE1D1F9C64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90675" y="31146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5</xdr:row>
      <xdr:rowOff>114300</xdr:rowOff>
    </xdr:from>
    <xdr:to>
      <xdr:col>5</xdr:col>
      <xdr:colOff>278441</xdr:colOff>
      <xdr:row>5</xdr:row>
      <xdr:rowOff>333375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0D6908FB-BE80-423B-896C-23E45EFE83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52950" y="26955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609600</xdr:colOff>
      <xdr:row>3</xdr:row>
      <xdr:rowOff>114300</xdr:rowOff>
    </xdr:from>
    <xdr:to>
      <xdr:col>5</xdr:col>
      <xdr:colOff>221291</xdr:colOff>
      <xdr:row>3</xdr:row>
      <xdr:rowOff>333375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3D43473D-40AC-4ABD-994C-9745B39F652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495800" y="18573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</xdr:colOff>
      <xdr:row>7</xdr:row>
      <xdr:rowOff>114300</xdr:rowOff>
    </xdr:from>
    <xdr:to>
      <xdr:col>3</xdr:col>
      <xdr:colOff>354641</xdr:colOff>
      <xdr:row>7</xdr:row>
      <xdr:rowOff>333375</xdr:rowOff>
    </xdr:to>
    <xdr:pic>
      <xdr:nvPicPr>
        <xdr:cNvPr id="10" name="圖片 9">
          <a:extLst>
            <a:ext uri="{FF2B5EF4-FFF2-40B4-BE49-F238E27FC236}">
              <a16:creationId xmlns:a16="http://schemas.microsoft.com/office/drawing/2014/main" id="{99CE0E03-13D2-4CE0-A635-1D5CB7F58A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90825" y="35337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85725</xdr:colOff>
      <xdr:row>11</xdr:row>
      <xdr:rowOff>114300</xdr:rowOff>
    </xdr:from>
    <xdr:to>
      <xdr:col>3</xdr:col>
      <xdr:colOff>335591</xdr:colOff>
      <xdr:row>11</xdr:row>
      <xdr:rowOff>333375</xdr:rowOff>
    </xdr:to>
    <xdr:pic>
      <xdr:nvPicPr>
        <xdr:cNvPr id="11" name="圖片 10">
          <a:extLst>
            <a:ext uri="{FF2B5EF4-FFF2-40B4-BE49-F238E27FC236}">
              <a16:creationId xmlns:a16="http://schemas.microsoft.com/office/drawing/2014/main" id="{4F50EEDE-1F64-49BD-B888-73E5BE47B3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71775" y="52101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10</xdr:row>
      <xdr:rowOff>123825</xdr:rowOff>
    </xdr:from>
    <xdr:to>
      <xdr:col>3</xdr:col>
      <xdr:colOff>249866</xdr:colOff>
      <xdr:row>10</xdr:row>
      <xdr:rowOff>342900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2E22376F-9450-4BC4-83B8-B6CCD586DB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686050" y="4800600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3</xdr:col>
      <xdr:colOff>28575</xdr:colOff>
      <xdr:row>12</xdr:row>
      <xdr:rowOff>114300</xdr:rowOff>
    </xdr:from>
    <xdr:to>
      <xdr:col>3</xdr:col>
      <xdr:colOff>278441</xdr:colOff>
      <xdr:row>12</xdr:row>
      <xdr:rowOff>333375</xdr:rowOff>
    </xdr:to>
    <xdr:pic>
      <xdr:nvPicPr>
        <xdr:cNvPr id="13" name="圖片 12">
          <a:extLst>
            <a:ext uri="{FF2B5EF4-FFF2-40B4-BE49-F238E27FC236}">
              <a16:creationId xmlns:a16="http://schemas.microsoft.com/office/drawing/2014/main" id="{32A42C7A-FA59-4C79-8275-8DEBDB0EFBA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714625" y="56292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2</xdr:col>
      <xdr:colOff>57150</xdr:colOff>
      <xdr:row>14</xdr:row>
      <xdr:rowOff>114300</xdr:rowOff>
    </xdr:from>
    <xdr:to>
      <xdr:col>2</xdr:col>
      <xdr:colOff>307016</xdr:colOff>
      <xdr:row>14</xdr:row>
      <xdr:rowOff>333375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D4F8D900-2340-4C6F-8A0B-9E8178E2EC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81150" y="6467475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5</xdr:col>
      <xdr:colOff>104775</xdr:colOff>
      <xdr:row>15</xdr:row>
      <xdr:rowOff>123825</xdr:rowOff>
    </xdr:from>
    <xdr:to>
      <xdr:col>5</xdr:col>
      <xdr:colOff>354641</xdr:colOff>
      <xdr:row>15</xdr:row>
      <xdr:rowOff>342900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84633FA7-0B7D-4340-937F-5FE3555AB7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29150" y="6896100"/>
          <a:ext cx="249866" cy="219075"/>
        </a:xfrm>
        <a:prstGeom prst="rect">
          <a:avLst/>
        </a:prstGeom>
      </xdr:spPr>
    </xdr:pic>
    <xdr:clientData/>
  </xdr:twoCellAnchor>
  <xdr:oneCellAnchor>
    <xdr:from>
      <xdr:col>3</xdr:col>
      <xdr:colOff>219075</xdr:colOff>
      <xdr:row>14</xdr:row>
      <xdr:rowOff>123825</xdr:rowOff>
    </xdr:from>
    <xdr:ext cx="249866" cy="219075"/>
    <xdr:pic>
      <xdr:nvPicPr>
        <xdr:cNvPr id="16" name="圖片 15">
          <a:extLst>
            <a:ext uri="{FF2B5EF4-FFF2-40B4-BE49-F238E27FC236}">
              <a16:creationId xmlns:a16="http://schemas.microsoft.com/office/drawing/2014/main" id="{4F4F6A59-6FFD-4266-806B-117F611BCC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8429625" y="2286000"/>
          <a:ext cx="249866" cy="219075"/>
        </a:xfrm>
        <a:prstGeom prst="rect">
          <a:avLst/>
        </a:prstGeom>
      </xdr:spPr>
    </xdr:pic>
    <xdr:clientData/>
  </xdr:oneCellAnchor>
  <xdr:oneCellAnchor>
    <xdr:from>
      <xdr:col>2</xdr:col>
      <xdr:colOff>47625</xdr:colOff>
      <xdr:row>15</xdr:row>
      <xdr:rowOff>114300</xdr:rowOff>
    </xdr:from>
    <xdr:ext cx="249866" cy="219075"/>
    <xdr:pic>
      <xdr:nvPicPr>
        <xdr:cNvPr id="3" name="圖片 2">
          <a:extLst>
            <a:ext uri="{FF2B5EF4-FFF2-40B4-BE49-F238E27FC236}">
              <a16:creationId xmlns:a16="http://schemas.microsoft.com/office/drawing/2014/main" id="{C29BDCAC-E326-4CE7-AF28-1DBC64EE94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71625" y="2695575"/>
          <a:ext cx="249866" cy="2190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18</xdr:row>
      <xdr:rowOff>9526</xdr:rowOff>
    </xdr:from>
    <xdr:ext cx="249866" cy="219075"/>
    <xdr:pic>
      <xdr:nvPicPr>
        <xdr:cNvPr id="3" name="圖片 2">
          <a:extLst>
            <a:ext uri="{FF2B5EF4-FFF2-40B4-BE49-F238E27FC236}">
              <a16:creationId xmlns:a16="http://schemas.microsoft.com/office/drawing/2014/main" id="{C0FB472B-6F71-4D7D-B126-56E071880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"/>
  <sheetViews>
    <sheetView tabSelected="1" zoomScaleNormal="100" workbookViewId="0">
      <selection activeCell="B2" sqref="B2:C2"/>
    </sheetView>
  </sheetViews>
  <sheetFormatPr defaultRowHeight="16.5"/>
  <cols>
    <col min="1" max="1" width="11.875" customWidth="1"/>
    <col min="2" max="2" width="8.125" style="6" customWidth="1"/>
    <col min="3" max="3" width="15.25" customWidth="1"/>
    <col min="4" max="4" width="15.75" customWidth="1"/>
    <col min="5" max="5" width="8.375" customWidth="1"/>
    <col min="6" max="6" width="14.5" customWidth="1"/>
    <col min="7" max="7" width="2.5" style="12" customWidth="1"/>
    <col min="8" max="13" width="3.125" customWidth="1"/>
    <col min="14" max="14" width="3.625" customWidth="1"/>
    <col min="15" max="19" width="0" hidden="1" customWidth="1"/>
  </cols>
  <sheetData>
    <row r="1" spans="1:21" ht="30.75" customHeight="1">
      <c r="A1" s="475" t="s">
        <v>61</v>
      </c>
      <c r="B1" s="475"/>
      <c r="C1" s="475"/>
      <c r="D1" s="475"/>
      <c r="E1" s="475"/>
      <c r="F1" s="475"/>
      <c r="G1" s="476"/>
      <c r="H1" s="476"/>
      <c r="I1" s="476"/>
      <c r="J1" s="476"/>
    </row>
    <row r="2" spans="1:21" ht="35.25" customHeight="1" thickBot="1">
      <c r="A2" s="131"/>
      <c r="B2" s="477" t="s">
        <v>502</v>
      </c>
      <c r="C2" s="477"/>
      <c r="D2" s="478" t="s">
        <v>352</v>
      </c>
      <c r="E2" s="478"/>
      <c r="F2" s="478"/>
    </row>
    <row r="3" spans="1:21" ht="71.25" customHeight="1" thickBot="1">
      <c r="A3" s="323" t="s">
        <v>62</v>
      </c>
      <c r="B3" s="324" t="s">
        <v>63</v>
      </c>
      <c r="C3" s="324" t="s">
        <v>64</v>
      </c>
      <c r="D3" s="324" t="s">
        <v>65</v>
      </c>
      <c r="E3" s="324" t="s">
        <v>50</v>
      </c>
      <c r="F3" s="20" t="s">
        <v>66</v>
      </c>
      <c r="G3" s="321" t="s">
        <v>67</v>
      </c>
      <c r="H3" s="325" t="s">
        <v>68</v>
      </c>
      <c r="I3" s="326" t="s">
        <v>69</v>
      </c>
      <c r="J3" s="327" t="s">
        <v>70</v>
      </c>
      <c r="K3" s="328" t="s">
        <v>109</v>
      </c>
      <c r="L3" s="329" t="s">
        <v>107</v>
      </c>
      <c r="M3" s="330" t="s">
        <v>108</v>
      </c>
      <c r="N3" s="21" t="s">
        <v>71</v>
      </c>
    </row>
    <row r="4" spans="1:21" ht="33" customHeight="1">
      <c r="A4" s="331" t="s">
        <v>314</v>
      </c>
      <c r="B4" s="356" t="s">
        <v>93</v>
      </c>
      <c r="C4" s="332" t="s">
        <v>398</v>
      </c>
      <c r="D4" s="333" t="s">
        <v>245</v>
      </c>
      <c r="E4" s="334" t="s">
        <v>117</v>
      </c>
      <c r="F4" s="335" t="s">
        <v>399</v>
      </c>
      <c r="G4" s="336"/>
      <c r="H4" s="363">
        <v>5</v>
      </c>
      <c r="I4" s="337">
        <v>2.7</v>
      </c>
      <c r="J4" s="337">
        <v>1.8</v>
      </c>
      <c r="K4" s="337">
        <v>2.5</v>
      </c>
      <c r="L4" s="338"/>
      <c r="M4" s="339"/>
      <c r="N4" s="95">
        <f t="shared" ref="N4:N7" si="0">(H4*70)+(I4*75)+(J4*25)+(K4*45)+(L4*60)+(M4*150)</f>
        <v>710</v>
      </c>
    </row>
    <row r="5" spans="1:21" ht="33" customHeight="1">
      <c r="A5" s="141" t="s">
        <v>315</v>
      </c>
      <c r="B5" s="357" t="s">
        <v>119</v>
      </c>
      <c r="C5" s="28" t="s">
        <v>326</v>
      </c>
      <c r="D5" s="157" t="s">
        <v>247</v>
      </c>
      <c r="E5" s="241" t="s">
        <v>131</v>
      </c>
      <c r="F5" s="199" t="s">
        <v>400</v>
      </c>
      <c r="G5" s="315"/>
      <c r="H5" s="364">
        <v>5</v>
      </c>
      <c r="I5" s="169">
        <v>2.5</v>
      </c>
      <c r="J5" s="112">
        <v>1.5</v>
      </c>
      <c r="K5" s="112">
        <v>2.5</v>
      </c>
      <c r="L5" s="46"/>
      <c r="M5" s="11"/>
      <c r="N5" s="274">
        <f t="shared" si="0"/>
        <v>687.5</v>
      </c>
      <c r="U5" s="456"/>
    </row>
    <row r="6" spans="1:21" ht="33" customHeight="1">
      <c r="A6" s="141" t="s">
        <v>316</v>
      </c>
      <c r="B6" s="358" t="s">
        <v>93</v>
      </c>
      <c r="C6" s="28" t="s">
        <v>411</v>
      </c>
      <c r="D6" s="157" t="s">
        <v>251</v>
      </c>
      <c r="E6" s="241" t="s">
        <v>131</v>
      </c>
      <c r="F6" s="455" t="s">
        <v>481</v>
      </c>
      <c r="G6" s="313" t="s">
        <v>307</v>
      </c>
      <c r="H6" s="365">
        <v>5.2</v>
      </c>
      <c r="I6" s="112">
        <v>2.6</v>
      </c>
      <c r="J6" s="169">
        <v>2</v>
      </c>
      <c r="K6" s="169">
        <v>2.5</v>
      </c>
      <c r="L6" s="46">
        <v>1</v>
      </c>
      <c r="M6" s="11"/>
      <c r="N6" s="274">
        <f t="shared" si="0"/>
        <v>781.5</v>
      </c>
    </row>
    <row r="7" spans="1:21" ht="33" customHeight="1" thickBot="1">
      <c r="A7" s="133" t="s">
        <v>317</v>
      </c>
      <c r="B7" s="359" t="s">
        <v>495</v>
      </c>
      <c r="C7" s="341" t="s">
        <v>403</v>
      </c>
      <c r="D7" s="242" t="s">
        <v>402</v>
      </c>
      <c r="E7" s="248" t="s">
        <v>130</v>
      </c>
      <c r="F7" s="372" t="s">
        <v>401</v>
      </c>
      <c r="G7" s="319"/>
      <c r="H7" s="366">
        <v>5.0999999999999996</v>
      </c>
      <c r="I7" s="114">
        <v>2.4</v>
      </c>
      <c r="J7" s="236">
        <v>1.8</v>
      </c>
      <c r="K7" s="236">
        <v>2.5</v>
      </c>
      <c r="L7" s="47"/>
      <c r="M7" s="10"/>
      <c r="N7" s="221">
        <f t="shared" si="0"/>
        <v>694.5</v>
      </c>
    </row>
    <row r="8" spans="1:21" ht="33" customHeight="1">
      <c r="A8" s="132" t="s">
        <v>309</v>
      </c>
      <c r="B8" s="360" t="s">
        <v>92</v>
      </c>
      <c r="C8" s="233" t="s">
        <v>404</v>
      </c>
      <c r="D8" s="45" t="s">
        <v>405</v>
      </c>
      <c r="E8" s="158" t="s">
        <v>95</v>
      </c>
      <c r="F8" s="235" t="s">
        <v>418</v>
      </c>
      <c r="G8" s="316"/>
      <c r="H8" s="367">
        <v>5</v>
      </c>
      <c r="I8" s="170">
        <v>2.8</v>
      </c>
      <c r="J8" s="142">
        <v>1.5</v>
      </c>
      <c r="K8" s="142">
        <v>2.5</v>
      </c>
      <c r="L8" s="9"/>
      <c r="M8" s="9"/>
      <c r="N8" s="340">
        <f t="shared" ref="N8:N16" si="1">(H8*70)+(I8*75)+(J8*25)+(K8*45)+(L8*60)+(M8*150)</f>
        <v>710</v>
      </c>
    </row>
    <row r="9" spans="1:21" ht="33" customHeight="1">
      <c r="A9" s="132" t="s">
        <v>310</v>
      </c>
      <c r="B9" s="360" t="s">
        <v>94</v>
      </c>
      <c r="C9" s="233" t="s">
        <v>228</v>
      </c>
      <c r="D9" s="45" t="s">
        <v>331</v>
      </c>
      <c r="E9" s="237" t="s">
        <v>117</v>
      </c>
      <c r="F9" s="222" t="s">
        <v>406</v>
      </c>
      <c r="G9" s="450" t="s">
        <v>475</v>
      </c>
      <c r="H9" s="368">
        <v>5.2</v>
      </c>
      <c r="I9" s="168">
        <v>2.2999999999999998</v>
      </c>
      <c r="J9" s="168">
        <v>1.7</v>
      </c>
      <c r="K9" s="112">
        <v>2.5</v>
      </c>
      <c r="L9" s="232"/>
      <c r="M9" s="9"/>
      <c r="N9" s="274">
        <f t="shared" si="1"/>
        <v>691.5</v>
      </c>
    </row>
    <row r="10" spans="1:21" ht="33" customHeight="1">
      <c r="A10" s="141" t="s">
        <v>311</v>
      </c>
      <c r="B10" s="355" t="s">
        <v>409</v>
      </c>
      <c r="C10" s="130" t="s">
        <v>410</v>
      </c>
      <c r="D10" s="48" t="s">
        <v>480</v>
      </c>
      <c r="E10" s="158" t="s">
        <v>95</v>
      </c>
      <c r="F10" s="222" t="s">
        <v>330</v>
      </c>
      <c r="G10" s="315"/>
      <c r="H10" s="364">
        <v>5</v>
      </c>
      <c r="I10" s="112">
        <v>2.6</v>
      </c>
      <c r="J10" s="112">
        <v>1.6</v>
      </c>
      <c r="K10" s="170">
        <v>2.5</v>
      </c>
      <c r="L10" s="46"/>
      <c r="M10" s="11"/>
      <c r="N10" s="274">
        <f t="shared" si="1"/>
        <v>697.5</v>
      </c>
    </row>
    <row r="11" spans="1:21" ht="33" customHeight="1">
      <c r="A11" s="141" t="s">
        <v>312</v>
      </c>
      <c r="B11" s="358" t="s">
        <v>93</v>
      </c>
      <c r="C11" s="130" t="s">
        <v>415</v>
      </c>
      <c r="D11" s="48" t="s">
        <v>408</v>
      </c>
      <c r="E11" s="158" t="s">
        <v>95</v>
      </c>
      <c r="F11" s="471" t="s">
        <v>248</v>
      </c>
      <c r="G11" s="313" t="s">
        <v>307</v>
      </c>
      <c r="H11" s="365">
        <v>5.3</v>
      </c>
      <c r="I11" s="112">
        <v>2.2999999999999998</v>
      </c>
      <c r="J11" s="112">
        <v>1.6</v>
      </c>
      <c r="K11" s="113">
        <v>2.5</v>
      </c>
      <c r="L11" s="46">
        <v>1</v>
      </c>
      <c r="M11" s="11"/>
      <c r="N11" s="274">
        <f t="shared" si="1"/>
        <v>756</v>
      </c>
      <c r="O11" t="s">
        <v>60</v>
      </c>
      <c r="U11" s="470"/>
    </row>
    <row r="12" spans="1:21" ht="33" customHeight="1" thickBot="1">
      <c r="A12" s="159" t="s">
        <v>313</v>
      </c>
      <c r="B12" s="359" t="s">
        <v>495</v>
      </c>
      <c r="C12" s="234" t="s">
        <v>133</v>
      </c>
      <c r="D12" s="134" t="s">
        <v>413</v>
      </c>
      <c r="E12" s="248" t="s">
        <v>95</v>
      </c>
      <c r="F12" s="235" t="s">
        <v>412</v>
      </c>
      <c r="G12" s="319"/>
      <c r="H12" s="366">
        <v>5.0999999999999996</v>
      </c>
      <c r="I12" s="114">
        <v>2.9</v>
      </c>
      <c r="J12" s="114">
        <v>1.5</v>
      </c>
      <c r="K12" s="114">
        <v>2.5</v>
      </c>
      <c r="L12" s="47"/>
      <c r="M12" s="10"/>
      <c r="N12" s="221">
        <f t="shared" si="1"/>
        <v>724.5</v>
      </c>
    </row>
    <row r="13" spans="1:21" ht="33" customHeight="1">
      <c r="A13" s="331" t="s">
        <v>318</v>
      </c>
      <c r="B13" s="360" t="s">
        <v>92</v>
      </c>
      <c r="C13" s="344" t="s">
        <v>420</v>
      </c>
      <c r="D13" s="45" t="s">
        <v>482</v>
      </c>
      <c r="E13" s="241" t="s">
        <v>131</v>
      </c>
      <c r="F13" s="345" t="s">
        <v>329</v>
      </c>
      <c r="G13" s="346"/>
      <c r="H13" s="369">
        <v>5</v>
      </c>
      <c r="I13" s="347">
        <v>3</v>
      </c>
      <c r="J13" s="347">
        <v>1.8</v>
      </c>
      <c r="K13" s="347">
        <v>2.5</v>
      </c>
      <c r="L13" s="348"/>
      <c r="M13" s="349"/>
      <c r="N13" s="340">
        <f t="shared" si="1"/>
        <v>732.5</v>
      </c>
    </row>
    <row r="14" spans="1:21" ht="33" customHeight="1">
      <c r="A14" s="132" t="s">
        <v>319</v>
      </c>
      <c r="B14" s="358" t="s">
        <v>93</v>
      </c>
      <c r="C14" s="28" t="s">
        <v>419</v>
      </c>
      <c r="D14" s="157" t="s">
        <v>417</v>
      </c>
      <c r="E14" s="237" t="s">
        <v>117</v>
      </c>
      <c r="F14" s="222" t="s">
        <v>132</v>
      </c>
      <c r="G14" s="313"/>
      <c r="H14" s="370">
        <v>5</v>
      </c>
      <c r="I14" s="113">
        <v>2.2999999999999998</v>
      </c>
      <c r="J14" s="343">
        <v>1.8</v>
      </c>
      <c r="K14" s="343">
        <v>2.5</v>
      </c>
      <c r="L14" s="11"/>
      <c r="M14" s="11"/>
      <c r="N14" s="274">
        <f t="shared" si="1"/>
        <v>680</v>
      </c>
      <c r="O14" t="s">
        <v>58</v>
      </c>
    </row>
    <row r="15" spans="1:21" ht="33" customHeight="1">
      <c r="A15" s="132" t="s">
        <v>320</v>
      </c>
      <c r="B15" s="357" t="s">
        <v>92</v>
      </c>
      <c r="C15" s="28" t="s">
        <v>414</v>
      </c>
      <c r="D15" s="157" t="s">
        <v>327</v>
      </c>
      <c r="E15" s="158" t="s">
        <v>95</v>
      </c>
      <c r="F15" s="222"/>
      <c r="G15" s="313"/>
      <c r="H15" s="370">
        <v>5</v>
      </c>
      <c r="I15" s="113">
        <v>2.9</v>
      </c>
      <c r="J15" s="343">
        <v>1.8</v>
      </c>
      <c r="K15" s="343">
        <v>2.5</v>
      </c>
      <c r="L15" s="11"/>
      <c r="M15" s="11"/>
      <c r="N15" s="274">
        <f t="shared" si="1"/>
        <v>725</v>
      </c>
    </row>
    <row r="16" spans="1:21" ht="33" customHeight="1" thickBot="1">
      <c r="A16" s="350" t="s">
        <v>322</v>
      </c>
      <c r="B16" s="361" t="s">
        <v>93</v>
      </c>
      <c r="C16" s="28" t="s">
        <v>249</v>
      </c>
      <c r="D16" s="157" t="s">
        <v>416</v>
      </c>
      <c r="E16" s="322" t="s">
        <v>95</v>
      </c>
      <c r="F16" s="351" t="s">
        <v>407</v>
      </c>
      <c r="G16" s="313" t="s">
        <v>307</v>
      </c>
      <c r="H16" s="371">
        <v>5.3</v>
      </c>
      <c r="I16" s="168">
        <v>2.4</v>
      </c>
      <c r="J16" s="168">
        <v>1.5</v>
      </c>
      <c r="K16" s="168">
        <v>2.5</v>
      </c>
      <c r="L16" s="232">
        <v>1</v>
      </c>
      <c r="M16" s="342"/>
      <c r="N16" s="274">
        <f t="shared" si="1"/>
        <v>761</v>
      </c>
      <c r="O16" t="s">
        <v>59</v>
      </c>
    </row>
    <row r="17" spans="1:15" ht="33" customHeight="1" thickBot="1">
      <c r="A17" s="352" t="s">
        <v>321</v>
      </c>
      <c r="B17" s="479" t="s">
        <v>323</v>
      </c>
      <c r="C17" s="480"/>
      <c r="D17" s="480"/>
      <c r="E17" s="480"/>
      <c r="F17" s="480"/>
      <c r="G17" s="362"/>
      <c r="H17" s="362"/>
      <c r="I17" s="362"/>
      <c r="J17" s="362"/>
      <c r="K17" s="362"/>
      <c r="L17" s="353"/>
      <c r="M17" s="353"/>
      <c r="N17" s="354"/>
      <c r="O17" t="s">
        <v>59</v>
      </c>
    </row>
    <row r="18" spans="1:15" ht="28.5" customHeight="1">
      <c r="A18" s="29" t="s">
        <v>83</v>
      </c>
      <c r="B18" s="30"/>
      <c r="C18" s="30"/>
      <c r="D18" s="31" t="s">
        <v>84</v>
      </c>
      <c r="E18" s="30"/>
      <c r="F18" s="32"/>
      <c r="G18" s="29" t="s">
        <v>85</v>
      </c>
      <c r="H18" s="32"/>
      <c r="I18" s="32"/>
      <c r="J18" s="32"/>
      <c r="K18" s="32"/>
      <c r="L18" s="18"/>
      <c r="M18" s="8"/>
      <c r="N18" s="8"/>
    </row>
    <row r="19" spans="1:15">
      <c r="A19" s="474" t="s">
        <v>324</v>
      </c>
      <c r="B19" s="474"/>
      <c r="C19" s="474"/>
      <c r="D19" s="474"/>
      <c r="E19" s="474"/>
      <c r="F19" s="474"/>
      <c r="G19" s="474"/>
      <c r="H19" s="474"/>
      <c r="I19" s="474"/>
      <c r="J19" s="474"/>
      <c r="K19" s="474"/>
      <c r="L19" s="474"/>
      <c r="M19" s="474"/>
      <c r="N19" s="474"/>
    </row>
    <row r="20" spans="1:15" ht="17.25" customHeight="1">
      <c r="A20" s="473" t="s">
        <v>325</v>
      </c>
      <c r="B20" s="474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</row>
    <row r="24" spans="1:15">
      <c r="F24" s="12"/>
      <c r="G24"/>
    </row>
  </sheetData>
  <mergeCells count="6">
    <mergeCell ref="A20:N20"/>
    <mergeCell ref="A19:N19"/>
    <mergeCell ref="A1:J1"/>
    <mergeCell ref="B2:C2"/>
    <mergeCell ref="D2:F2"/>
    <mergeCell ref="B17:F17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4"/>
  <sheetViews>
    <sheetView zoomScaleNormal="100" workbookViewId="0">
      <selection activeCell="B2" sqref="B2:C2"/>
    </sheetView>
  </sheetViews>
  <sheetFormatPr defaultRowHeight="16.5"/>
  <cols>
    <col min="1" max="1" width="11.875" customWidth="1"/>
    <col min="2" max="2" width="8.125" style="6" customWidth="1"/>
    <col min="3" max="3" width="15.25" customWidth="1"/>
    <col min="4" max="4" width="15.75" customWidth="1"/>
    <col min="5" max="5" width="8.375" customWidth="1"/>
    <col min="6" max="6" width="14.5" customWidth="1"/>
    <col min="7" max="7" width="2.5" style="12" customWidth="1"/>
    <col min="8" max="13" width="3.125" customWidth="1"/>
    <col min="14" max="14" width="3.625" customWidth="1"/>
    <col min="15" max="19" width="0" hidden="1" customWidth="1"/>
  </cols>
  <sheetData>
    <row r="1" spans="1:15" ht="30.75" customHeight="1">
      <c r="A1" s="475" t="s">
        <v>61</v>
      </c>
      <c r="B1" s="475"/>
      <c r="C1" s="475"/>
      <c r="D1" s="475"/>
      <c r="E1" s="475"/>
      <c r="F1" s="475"/>
      <c r="G1" s="476"/>
      <c r="H1" s="476"/>
      <c r="I1" s="476"/>
      <c r="J1" s="476"/>
    </row>
    <row r="2" spans="1:15" ht="35.25" customHeight="1" thickBot="1">
      <c r="A2" s="160" t="s">
        <v>75</v>
      </c>
      <c r="B2" s="477" t="s">
        <v>502</v>
      </c>
      <c r="C2" s="477"/>
      <c r="D2" s="478" t="s">
        <v>352</v>
      </c>
      <c r="E2" s="478"/>
      <c r="F2" s="478"/>
    </row>
    <row r="3" spans="1:15" ht="71.25" customHeight="1" thickBot="1">
      <c r="A3" s="323" t="s">
        <v>62</v>
      </c>
      <c r="B3" s="324" t="s">
        <v>63</v>
      </c>
      <c r="C3" s="324" t="s">
        <v>64</v>
      </c>
      <c r="D3" s="324" t="s">
        <v>65</v>
      </c>
      <c r="E3" s="324" t="s">
        <v>50</v>
      </c>
      <c r="F3" s="20" t="s">
        <v>0</v>
      </c>
      <c r="G3" s="321" t="s">
        <v>67</v>
      </c>
      <c r="H3" s="325" t="s">
        <v>68</v>
      </c>
      <c r="I3" s="326" t="s">
        <v>69</v>
      </c>
      <c r="J3" s="327" t="s">
        <v>70</v>
      </c>
      <c r="K3" s="328" t="s">
        <v>109</v>
      </c>
      <c r="L3" s="329" t="s">
        <v>107</v>
      </c>
      <c r="M3" s="330" t="s">
        <v>108</v>
      </c>
      <c r="N3" s="21" t="s">
        <v>71</v>
      </c>
    </row>
    <row r="4" spans="1:15" ht="33" customHeight="1">
      <c r="A4" s="331" t="s">
        <v>314</v>
      </c>
      <c r="B4" s="356" t="s">
        <v>93</v>
      </c>
      <c r="C4" s="332" t="s">
        <v>332</v>
      </c>
      <c r="D4" s="333" t="s">
        <v>333</v>
      </c>
      <c r="E4" s="334" t="s">
        <v>117</v>
      </c>
      <c r="F4" s="335" t="s">
        <v>328</v>
      </c>
      <c r="G4" s="336"/>
      <c r="H4" s="363">
        <v>5</v>
      </c>
      <c r="I4" s="337">
        <v>2.7</v>
      </c>
      <c r="J4" s="337">
        <v>1.8</v>
      </c>
      <c r="K4" s="337">
        <v>2.5</v>
      </c>
      <c r="L4" s="338"/>
      <c r="M4" s="339"/>
      <c r="N4" s="95">
        <f t="shared" ref="N4:N16" si="0">(H4*70)+(I4*75)+(J4*25)+(K4*45)+(L4*60)+(M4*150)</f>
        <v>710</v>
      </c>
    </row>
    <row r="5" spans="1:15" ht="33" customHeight="1">
      <c r="A5" s="141" t="s">
        <v>315</v>
      </c>
      <c r="B5" s="357" t="s">
        <v>92</v>
      </c>
      <c r="C5" s="28" t="s">
        <v>326</v>
      </c>
      <c r="D5" s="157" t="s">
        <v>345</v>
      </c>
      <c r="E5" s="241" t="s">
        <v>131</v>
      </c>
      <c r="F5" s="199" t="s">
        <v>253</v>
      </c>
      <c r="G5" s="315"/>
      <c r="H5" s="364">
        <v>5</v>
      </c>
      <c r="I5" s="169">
        <v>2.5</v>
      </c>
      <c r="J5" s="112">
        <v>1.5</v>
      </c>
      <c r="K5" s="112">
        <v>2.5</v>
      </c>
      <c r="L5" s="46"/>
      <c r="M5" s="11"/>
      <c r="N5" s="274">
        <f t="shared" si="0"/>
        <v>687.5</v>
      </c>
    </row>
    <row r="6" spans="1:15" ht="33" customHeight="1">
      <c r="A6" s="141" t="s">
        <v>316</v>
      </c>
      <c r="B6" s="358" t="s">
        <v>93</v>
      </c>
      <c r="C6" s="28" t="s">
        <v>343</v>
      </c>
      <c r="D6" s="157" t="s">
        <v>251</v>
      </c>
      <c r="E6" s="241" t="s">
        <v>131</v>
      </c>
      <c r="F6" s="156" t="s">
        <v>481</v>
      </c>
      <c r="G6" s="313" t="s">
        <v>307</v>
      </c>
      <c r="H6" s="365">
        <v>5.2</v>
      </c>
      <c r="I6" s="112">
        <v>2.4</v>
      </c>
      <c r="J6" s="169">
        <v>1.8</v>
      </c>
      <c r="K6" s="169">
        <v>2.5</v>
      </c>
      <c r="L6" s="46">
        <v>1</v>
      </c>
      <c r="M6" s="11"/>
      <c r="N6" s="274">
        <f t="shared" si="0"/>
        <v>761.5</v>
      </c>
    </row>
    <row r="7" spans="1:15" ht="33" customHeight="1" thickBot="1">
      <c r="A7" s="133" t="s">
        <v>317</v>
      </c>
      <c r="B7" s="359" t="s">
        <v>495</v>
      </c>
      <c r="C7" s="341" t="s">
        <v>335</v>
      </c>
      <c r="D7" s="242" t="s">
        <v>402</v>
      </c>
      <c r="E7" s="248" t="s">
        <v>95</v>
      </c>
      <c r="F7" s="372" t="s">
        <v>336</v>
      </c>
      <c r="G7" s="319"/>
      <c r="H7" s="366">
        <v>5.0999999999999996</v>
      </c>
      <c r="I7" s="114">
        <v>2.4</v>
      </c>
      <c r="J7" s="236">
        <v>1.8</v>
      </c>
      <c r="K7" s="236">
        <v>2.5</v>
      </c>
      <c r="L7" s="47"/>
      <c r="M7" s="10"/>
      <c r="N7" s="221">
        <f t="shared" si="0"/>
        <v>694.5</v>
      </c>
    </row>
    <row r="8" spans="1:15" ht="33" customHeight="1">
      <c r="A8" s="132" t="s">
        <v>309</v>
      </c>
      <c r="B8" s="360" t="s">
        <v>92</v>
      </c>
      <c r="C8" s="233" t="s">
        <v>337</v>
      </c>
      <c r="D8" s="45" t="s">
        <v>474</v>
      </c>
      <c r="E8" s="158" t="s">
        <v>95</v>
      </c>
      <c r="F8" s="235" t="s">
        <v>418</v>
      </c>
      <c r="G8" s="316"/>
      <c r="H8" s="367">
        <v>5</v>
      </c>
      <c r="I8" s="170">
        <v>2.8</v>
      </c>
      <c r="J8" s="142">
        <v>1.5</v>
      </c>
      <c r="K8" s="142">
        <v>2.5</v>
      </c>
      <c r="L8" s="9"/>
      <c r="M8" s="9"/>
      <c r="N8" s="340">
        <f t="shared" si="0"/>
        <v>710</v>
      </c>
    </row>
    <row r="9" spans="1:15" ht="33" customHeight="1">
      <c r="A9" s="132" t="s">
        <v>310</v>
      </c>
      <c r="B9" s="360" t="s">
        <v>93</v>
      </c>
      <c r="C9" s="233" t="s">
        <v>338</v>
      </c>
      <c r="D9" s="45" t="s">
        <v>331</v>
      </c>
      <c r="E9" s="237" t="s">
        <v>117</v>
      </c>
      <c r="F9" s="222" t="s">
        <v>227</v>
      </c>
      <c r="G9" s="450" t="s">
        <v>475</v>
      </c>
      <c r="H9" s="368">
        <v>5.2</v>
      </c>
      <c r="I9" s="168">
        <v>2.2999999999999998</v>
      </c>
      <c r="J9" s="168">
        <v>1.7</v>
      </c>
      <c r="K9" s="112">
        <v>2.5</v>
      </c>
      <c r="L9" s="232"/>
      <c r="M9" s="9"/>
      <c r="N9" s="274">
        <f t="shared" si="0"/>
        <v>691.5</v>
      </c>
    </row>
    <row r="10" spans="1:15" ht="33" customHeight="1">
      <c r="A10" s="141" t="s">
        <v>311</v>
      </c>
      <c r="B10" s="355" t="s">
        <v>409</v>
      </c>
      <c r="C10" s="130" t="s">
        <v>410</v>
      </c>
      <c r="D10" s="48" t="s">
        <v>470</v>
      </c>
      <c r="E10" s="158" t="s">
        <v>95</v>
      </c>
      <c r="F10" s="222" t="s">
        <v>339</v>
      </c>
      <c r="G10" s="315"/>
      <c r="H10" s="364">
        <v>5</v>
      </c>
      <c r="I10" s="112">
        <v>2.6</v>
      </c>
      <c r="J10" s="112">
        <v>1.6</v>
      </c>
      <c r="K10" s="170">
        <v>2.5</v>
      </c>
      <c r="L10" s="46"/>
      <c r="M10" s="11"/>
      <c r="N10" s="274">
        <f t="shared" si="0"/>
        <v>697.5</v>
      </c>
    </row>
    <row r="11" spans="1:15" ht="33" customHeight="1">
      <c r="A11" s="141" t="s">
        <v>312</v>
      </c>
      <c r="B11" s="358" t="s">
        <v>93</v>
      </c>
      <c r="C11" s="130" t="s">
        <v>340</v>
      </c>
      <c r="D11" s="48" t="s">
        <v>471</v>
      </c>
      <c r="E11" s="158" t="s">
        <v>95</v>
      </c>
      <c r="F11" s="471" t="s">
        <v>248</v>
      </c>
      <c r="G11" s="313" t="s">
        <v>307</v>
      </c>
      <c r="H11" s="365">
        <v>5.3</v>
      </c>
      <c r="I11" s="112">
        <v>2.2999999999999998</v>
      </c>
      <c r="J11" s="112">
        <v>1.6</v>
      </c>
      <c r="K11" s="113">
        <v>2.5</v>
      </c>
      <c r="L11" s="46">
        <v>1</v>
      </c>
      <c r="M11" s="11"/>
      <c r="N11" s="274">
        <f t="shared" si="0"/>
        <v>756</v>
      </c>
      <c r="O11" t="s">
        <v>60</v>
      </c>
    </row>
    <row r="12" spans="1:15" ht="33" customHeight="1" thickBot="1">
      <c r="A12" s="159" t="s">
        <v>313</v>
      </c>
      <c r="B12" s="359" t="s">
        <v>495</v>
      </c>
      <c r="C12" s="234" t="s">
        <v>472</v>
      </c>
      <c r="D12" s="134" t="s">
        <v>413</v>
      </c>
      <c r="E12" s="248" t="s">
        <v>95</v>
      </c>
      <c r="F12" s="235" t="s">
        <v>469</v>
      </c>
      <c r="G12" s="319"/>
      <c r="H12" s="366">
        <v>5.0999999999999996</v>
      </c>
      <c r="I12" s="114">
        <v>2.9</v>
      </c>
      <c r="J12" s="114">
        <v>1.5</v>
      </c>
      <c r="K12" s="114">
        <v>2.5</v>
      </c>
      <c r="L12" s="47"/>
      <c r="M12" s="10"/>
      <c r="N12" s="221">
        <f t="shared" si="0"/>
        <v>724.5</v>
      </c>
    </row>
    <row r="13" spans="1:15" ht="33" customHeight="1">
      <c r="A13" s="331" t="s">
        <v>318</v>
      </c>
      <c r="B13" s="360" t="s">
        <v>92</v>
      </c>
      <c r="C13" s="344" t="s">
        <v>250</v>
      </c>
      <c r="D13" s="45" t="s">
        <v>341</v>
      </c>
      <c r="E13" s="241" t="s">
        <v>131</v>
      </c>
      <c r="F13" s="345" t="s">
        <v>342</v>
      </c>
      <c r="G13" s="346"/>
      <c r="H13" s="369">
        <v>5</v>
      </c>
      <c r="I13" s="347">
        <v>3</v>
      </c>
      <c r="J13" s="347">
        <v>1.8</v>
      </c>
      <c r="K13" s="347">
        <v>2.5</v>
      </c>
      <c r="L13" s="348"/>
      <c r="M13" s="349"/>
      <c r="N13" s="340">
        <f t="shared" si="0"/>
        <v>732.5</v>
      </c>
    </row>
    <row r="14" spans="1:15" ht="33" customHeight="1">
      <c r="A14" s="132" t="s">
        <v>319</v>
      </c>
      <c r="B14" s="358" t="s">
        <v>93</v>
      </c>
      <c r="C14" s="28" t="s">
        <v>346</v>
      </c>
      <c r="D14" s="157" t="s">
        <v>417</v>
      </c>
      <c r="E14" s="237" t="s">
        <v>117</v>
      </c>
      <c r="F14" s="222" t="s">
        <v>344</v>
      </c>
      <c r="G14" s="313"/>
      <c r="H14" s="370">
        <v>5</v>
      </c>
      <c r="I14" s="113">
        <v>2.2999999999999998</v>
      </c>
      <c r="J14" s="343">
        <v>1.8</v>
      </c>
      <c r="K14" s="343">
        <v>2.5</v>
      </c>
      <c r="L14" s="11"/>
      <c r="M14" s="11"/>
      <c r="N14" s="274">
        <f t="shared" si="0"/>
        <v>680</v>
      </c>
      <c r="O14" t="s">
        <v>58</v>
      </c>
    </row>
    <row r="15" spans="1:15" ht="33" customHeight="1">
      <c r="A15" s="132" t="s">
        <v>320</v>
      </c>
      <c r="B15" s="357" t="s">
        <v>92</v>
      </c>
      <c r="C15" s="28" t="s">
        <v>246</v>
      </c>
      <c r="D15" s="157" t="s">
        <v>491</v>
      </c>
      <c r="E15" s="158" t="s">
        <v>95</v>
      </c>
      <c r="F15" s="222"/>
      <c r="G15" s="313"/>
      <c r="H15" s="370">
        <v>5</v>
      </c>
      <c r="I15" s="113">
        <v>2.9</v>
      </c>
      <c r="J15" s="343">
        <v>1.8</v>
      </c>
      <c r="K15" s="343">
        <v>2.5</v>
      </c>
      <c r="L15" s="11"/>
      <c r="M15" s="11"/>
      <c r="N15" s="274">
        <f t="shared" si="0"/>
        <v>725</v>
      </c>
    </row>
    <row r="16" spans="1:15" ht="33" customHeight="1" thickBot="1">
      <c r="A16" s="350" t="s">
        <v>322</v>
      </c>
      <c r="B16" s="361" t="s">
        <v>93</v>
      </c>
      <c r="C16" s="28" t="s">
        <v>334</v>
      </c>
      <c r="D16" s="157" t="s">
        <v>416</v>
      </c>
      <c r="E16" s="322" t="s">
        <v>95</v>
      </c>
      <c r="F16" s="199" t="s">
        <v>252</v>
      </c>
      <c r="G16" s="313" t="s">
        <v>307</v>
      </c>
      <c r="H16" s="371">
        <v>5.3</v>
      </c>
      <c r="I16" s="168">
        <v>2.2999999999999998</v>
      </c>
      <c r="J16" s="168">
        <v>1.5</v>
      </c>
      <c r="K16" s="168">
        <v>2.5</v>
      </c>
      <c r="L16" s="232">
        <v>1</v>
      </c>
      <c r="M16" s="342"/>
      <c r="N16" s="274">
        <f t="shared" si="0"/>
        <v>753.5</v>
      </c>
      <c r="O16" t="s">
        <v>59</v>
      </c>
    </row>
    <row r="17" spans="1:15" ht="33" customHeight="1" thickBot="1">
      <c r="A17" s="352" t="s">
        <v>321</v>
      </c>
      <c r="B17" s="479" t="s">
        <v>323</v>
      </c>
      <c r="C17" s="480"/>
      <c r="D17" s="480"/>
      <c r="E17" s="480"/>
      <c r="F17" s="480"/>
      <c r="G17" s="362"/>
      <c r="H17" s="362"/>
      <c r="I17" s="362"/>
      <c r="J17" s="362"/>
      <c r="K17" s="362"/>
      <c r="L17" s="353"/>
      <c r="M17" s="353"/>
      <c r="N17" s="354"/>
      <c r="O17" t="s">
        <v>59</v>
      </c>
    </row>
    <row r="18" spans="1:15" ht="28.5" customHeight="1">
      <c r="A18" s="29" t="s">
        <v>72</v>
      </c>
      <c r="B18" s="30"/>
      <c r="C18" s="30"/>
      <c r="D18" s="31" t="s">
        <v>73</v>
      </c>
      <c r="E18" s="30"/>
      <c r="F18" s="32"/>
      <c r="G18" s="29" t="s">
        <v>74</v>
      </c>
      <c r="H18" s="32"/>
      <c r="I18" s="32"/>
      <c r="J18" s="32"/>
      <c r="K18" s="32"/>
      <c r="L18" s="18"/>
      <c r="M18" s="8"/>
      <c r="N18" s="8"/>
    </row>
    <row r="19" spans="1:15" ht="17.25" customHeight="1">
      <c r="A19" s="473" t="s">
        <v>473</v>
      </c>
      <c r="B19" s="474"/>
      <c r="C19" s="474"/>
      <c r="D19" s="474"/>
      <c r="E19" s="474"/>
      <c r="F19" s="474"/>
      <c r="G19" s="474"/>
      <c r="H19" s="474"/>
      <c r="I19" s="474"/>
      <c r="J19" s="474"/>
      <c r="K19" s="474"/>
      <c r="L19" s="474"/>
      <c r="M19" s="474"/>
      <c r="N19" s="474"/>
    </row>
    <row r="20" spans="1:15" ht="17.25" customHeight="1">
      <c r="A20" s="473"/>
      <c r="B20" s="474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</row>
    <row r="24" spans="1:15">
      <c r="F24" s="12"/>
      <c r="G24"/>
    </row>
  </sheetData>
  <mergeCells count="6">
    <mergeCell ref="A20:N20"/>
    <mergeCell ref="A1:J1"/>
    <mergeCell ref="B2:C2"/>
    <mergeCell ref="D2:F2"/>
    <mergeCell ref="B17:F17"/>
    <mergeCell ref="A19:N19"/>
  </mergeCells>
  <phoneticPr fontId="20" type="noConversion"/>
  <printOptions horizontalCentered="1"/>
  <pageMargins left="0.19685039370078741" right="0" top="0" bottom="0" header="0.51181102362204722" footer="0"/>
  <pageSetup paperSize="9" orientation="portrait" copies="2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W65517"/>
  <sheetViews>
    <sheetView zoomScaleNormal="100"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2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2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2.375" hidden="1" customWidth="1"/>
    <col min="22" max="22" width="10.875" hidden="1" customWidth="1"/>
    <col min="23" max="23" width="4.625" hidden="1" customWidth="1"/>
    <col min="24" max="24" width="3.625" style="2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2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27" customWidth="1"/>
    <col min="41" max="41" width="4.625" customWidth="1"/>
    <col min="42" max="42" width="3.625" customWidth="1"/>
    <col min="43" max="43" width="10.625" customWidth="1"/>
    <col min="44" max="44" width="3.625" customWidth="1"/>
    <col min="45" max="47" width="0" hidden="1" customWidth="1"/>
    <col min="48" max="49" width="3.625" customWidth="1"/>
  </cols>
  <sheetData>
    <row r="1" spans="1:49" ht="19.5" customHeight="1">
      <c r="A1" s="7"/>
      <c r="B1" s="7"/>
      <c r="C1" s="7"/>
      <c r="D1" s="499" t="s">
        <v>16</v>
      </c>
      <c r="E1" s="499"/>
      <c r="F1" s="499"/>
      <c r="G1" s="499"/>
      <c r="H1" s="499"/>
      <c r="I1" s="499"/>
      <c r="J1" s="499"/>
      <c r="K1" s="6" t="s">
        <v>502</v>
      </c>
      <c r="L1" s="501" t="s">
        <v>350</v>
      </c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F1"/>
      <c r="AI1" s="7"/>
      <c r="AJ1" s="7"/>
      <c r="AK1" s="7"/>
      <c r="AL1" s="7"/>
      <c r="AM1" s="7"/>
      <c r="AO1" s="7"/>
    </row>
    <row r="2" spans="1:49" ht="14.1" customHeight="1">
      <c r="A2" s="2" t="s">
        <v>14</v>
      </c>
      <c r="B2" s="1" t="s">
        <v>17</v>
      </c>
      <c r="C2" s="4" t="s">
        <v>1</v>
      </c>
      <c r="D2" s="493">
        <v>462</v>
      </c>
      <c r="E2" s="493"/>
      <c r="F2" s="25"/>
      <c r="G2" s="25"/>
      <c r="H2" s="25"/>
      <c r="I2" s="25"/>
      <c r="J2" s="26"/>
      <c r="K2" s="299" t="s">
        <v>348</v>
      </c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12"/>
    </row>
    <row r="3" spans="1:49" s="12" customFormat="1" ht="14.1" customHeight="1">
      <c r="A3" s="494" t="s">
        <v>6</v>
      </c>
      <c r="B3" s="13"/>
      <c r="C3" s="15">
        <v>45698</v>
      </c>
      <c r="D3" s="15"/>
      <c r="E3" s="15"/>
      <c r="F3" s="15"/>
      <c r="G3" s="15"/>
      <c r="H3" s="24"/>
      <c r="I3" s="13" t="s">
        <v>52</v>
      </c>
      <c r="J3" s="13"/>
      <c r="K3" s="15">
        <f>C3+1</f>
        <v>45699</v>
      </c>
      <c r="L3" s="15"/>
      <c r="M3" s="15"/>
      <c r="N3" s="15"/>
      <c r="O3" s="15"/>
      <c r="P3" s="24"/>
      <c r="Q3" s="13" t="s">
        <v>53</v>
      </c>
      <c r="R3" s="109"/>
      <c r="S3" s="15">
        <f>C3+2</f>
        <v>45700</v>
      </c>
      <c r="T3" s="15"/>
      <c r="U3" s="15"/>
      <c r="V3" s="15"/>
      <c r="W3" s="15"/>
      <c r="X3" s="24"/>
      <c r="Y3" s="13" t="s">
        <v>54</v>
      </c>
      <c r="Z3" s="109"/>
      <c r="AA3" s="500">
        <f>C3+3</f>
        <v>45701</v>
      </c>
      <c r="AB3" s="500"/>
      <c r="AC3" s="15"/>
      <c r="AD3" s="15"/>
      <c r="AE3" s="15"/>
      <c r="AF3" s="24"/>
      <c r="AG3" s="13" t="s">
        <v>55</v>
      </c>
      <c r="AH3" s="109"/>
      <c r="AI3" s="500">
        <f>C3+4</f>
        <v>45702</v>
      </c>
      <c r="AJ3" s="500"/>
      <c r="AK3" s="15"/>
      <c r="AL3" s="15"/>
      <c r="AM3" s="15"/>
      <c r="AN3" s="434"/>
      <c r="AO3" s="13" t="s">
        <v>56</v>
      </c>
      <c r="AP3" s="374"/>
      <c r="AQ3" s="492"/>
      <c r="AR3" s="492"/>
      <c r="AS3" s="375"/>
      <c r="AT3" s="375"/>
      <c r="AU3" s="375"/>
      <c r="AV3" s="376"/>
      <c r="AW3" s="374"/>
    </row>
    <row r="4" spans="1:49" s="12" customFormat="1" ht="14.1" customHeight="1">
      <c r="A4" s="494"/>
      <c r="B4" s="13" t="s">
        <v>11</v>
      </c>
      <c r="C4" s="13" t="s">
        <v>12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18</v>
      </c>
      <c r="I4" s="13" t="s">
        <v>37</v>
      </c>
      <c r="J4" s="13" t="s">
        <v>11</v>
      </c>
      <c r="K4" s="13" t="s">
        <v>12</v>
      </c>
      <c r="L4" s="13" t="s">
        <v>15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18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18</v>
      </c>
      <c r="AG4" s="13" t="s">
        <v>37</v>
      </c>
      <c r="AH4" s="109" t="s">
        <v>11</v>
      </c>
      <c r="AI4" s="13" t="s">
        <v>12</v>
      </c>
      <c r="AJ4" s="13" t="s">
        <v>15</v>
      </c>
      <c r="AK4" s="13" t="s">
        <v>19</v>
      </c>
      <c r="AL4" s="13" t="s">
        <v>20</v>
      </c>
      <c r="AM4" s="13" t="s">
        <v>22</v>
      </c>
      <c r="AN4" s="434" t="s">
        <v>18</v>
      </c>
      <c r="AO4" s="13" t="s">
        <v>37</v>
      </c>
      <c r="AP4" s="374"/>
      <c r="AQ4" s="374"/>
      <c r="AR4" s="374"/>
      <c r="AS4" s="374"/>
      <c r="AT4" s="374"/>
      <c r="AU4" s="374"/>
      <c r="AV4" s="376"/>
      <c r="AW4" s="374"/>
    </row>
    <row r="5" spans="1:49" s="12" customFormat="1" ht="14.1" customHeight="1">
      <c r="A5" s="491" t="s">
        <v>13</v>
      </c>
      <c r="B5" s="72"/>
      <c r="C5" s="107"/>
      <c r="D5" s="108"/>
      <c r="E5" s="64"/>
      <c r="F5" s="13"/>
      <c r="G5" s="13"/>
      <c r="H5" s="101"/>
      <c r="I5" s="116"/>
      <c r="J5" s="72" t="s">
        <v>146</v>
      </c>
      <c r="K5" s="107" t="s">
        <v>147</v>
      </c>
      <c r="L5" s="108">
        <v>80</v>
      </c>
      <c r="M5" s="64">
        <f>L5/20</f>
        <v>4</v>
      </c>
      <c r="N5" s="13"/>
      <c r="O5" s="13"/>
      <c r="P5" s="101">
        <f>(L5*$D$2)/1000</f>
        <v>36.96</v>
      </c>
      <c r="Q5" s="62"/>
      <c r="R5" s="72" t="s">
        <v>151</v>
      </c>
      <c r="S5" s="107" t="s">
        <v>147</v>
      </c>
      <c r="T5" s="108">
        <v>100</v>
      </c>
      <c r="U5" s="64">
        <f>T5/20</f>
        <v>5</v>
      </c>
      <c r="V5" s="13"/>
      <c r="W5" s="13"/>
      <c r="X5" s="101">
        <f>(T5*$D$2)/1000</f>
        <v>46.2</v>
      </c>
      <c r="Y5" s="116"/>
      <c r="Z5" s="72" t="s">
        <v>76</v>
      </c>
      <c r="AA5" s="107" t="s">
        <v>77</v>
      </c>
      <c r="AB5" s="108">
        <v>80</v>
      </c>
      <c r="AC5" s="64">
        <f>AB5/20</f>
        <v>4</v>
      </c>
      <c r="AD5" s="13"/>
      <c r="AE5" s="13"/>
      <c r="AF5" s="101">
        <f>(AB5*$D$2)/1000</f>
        <v>36.96</v>
      </c>
      <c r="AG5" s="62"/>
      <c r="AH5" s="72" t="s">
        <v>496</v>
      </c>
      <c r="AI5" s="107" t="s">
        <v>77</v>
      </c>
      <c r="AJ5" s="108">
        <v>80</v>
      </c>
      <c r="AK5" s="64">
        <f>AJ5/20</f>
        <v>4</v>
      </c>
      <c r="AL5" s="13"/>
      <c r="AM5" s="13"/>
      <c r="AN5" s="101">
        <f>(AJ5*$D$2)/1000</f>
        <v>36.96</v>
      </c>
      <c r="AO5" s="62"/>
      <c r="AP5" s="377"/>
      <c r="AQ5" s="378"/>
      <c r="AR5" s="379"/>
      <c r="AS5" s="380"/>
      <c r="AT5" s="374"/>
      <c r="AU5" s="374"/>
      <c r="AV5" s="381"/>
      <c r="AW5" s="382"/>
    </row>
    <row r="6" spans="1:49" s="12" customFormat="1" ht="14.1" customHeight="1">
      <c r="A6" s="491"/>
      <c r="B6" s="63"/>
      <c r="C6" s="73"/>
      <c r="D6" s="74"/>
      <c r="E6" s="64"/>
      <c r="F6" s="64"/>
      <c r="G6" s="67"/>
      <c r="H6" s="101"/>
      <c r="I6" s="117"/>
      <c r="J6" s="63" t="s">
        <v>148</v>
      </c>
      <c r="K6" s="73" t="s">
        <v>149</v>
      </c>
      <c r="L6" s="74">
        <v>20</v>
      </c>
      <c r="M6" s="64">
        <f>L6/20</f>
        <v>1</v>
      </c>
      <c r="N6" s="64"/>
      <c r="O6" s="13"/>
      <c r="P6" s="101">
        <f>(L6*$D$2)/1000</f>
        <v>9.24</v>
      </c>
      <c r="Q6" s="104"/>
      <c r="R6" s="63" t="s">
        <v>148</v>
      </c>
      <c r="S6" s="73"/>
      <c r="T6" s="74"/>
      <c r="U6" s="64"/>
      <c r="V6" s="64"/>
      <c r="W6" s="67"/>
      <c r="X6" s="104"/>
      <c r="Y6" s="117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9.24</v>
      </c>
      <c r="AG6" s="104"/>
      <c r="AH6" s="63" t="s">
        <v>497</v>
      </c>
      <c r="AI6" s="73" t="s">
        <v>498</v>
      </c>
      <c r="AJ6" s="74">
        <v>20</v>
      </c>
      <c r="AK6" s="64">
        <f>AJ6/20</f>
        <v>1</v>
      </c>
      <c r="AL6" s="64"/>
      <c r="AM6" s="13"/>
      <c r="AN6" s="101">
        <f>(AJ6*$D$2)/1000</f>
        <v>9.24</v>
      </c>
      <c r="AO6" s="104"/>
      <c r="AP6" s="383"/>
      <c r="AQ6" s="384"/>
      <c r="AR6" s="385"/>
      <c r="AS6" s="380"/>
      <c r="AT6" s="380"/>
      <c r="AU6" s="386"/>
      <c r="AV6" s="381"/>
      <c r="AW6" s="387"/>
    </row>
    <row r="7" spans="1:49" s="12" customFormat="1" ht="14.1" customHeight="1">
      <c r="A7" s="491"/>
      <c r="B7" s="17"/>
      <c r="C7" s="5"/>
      <c r="D7" s="22"/>
      <c r="E7" s="13"/>
      <c r="F7" s="13"/>
      <c r="G7" s="13"/>
      <c r="H7" s="62"/>
      <c r="I7" s="117"/>
      <c r="J7" s="17" t="s">
        <v>150</v>
      </c>
      <c r="K7" s="5"/>
      <c r="L7" s="13"/>
      <c r="M7" s="13"/>
      <c r="N7" s="13"/>
      <c r="O7" s="13"/>
      <c r="P7" s="24"/>
      <c r="Q7" s="104"/>
      <c r="R7" s="17" t="s">
        <v>150</v>
      </c>
      <c r="S7" s="5"/>
      <c r="T7" s="22"/>
      <c r="U7" s="13"/>
      <c r="V7" s="13"/>
      <c r="W7" s="13"/>
      <c r="X7" s="62"/>
      <c r="Y7" s="117"/>
      <c r="Z7" s="17" t="s">
        <v>80</v>
      </c>
      <c r="AA7" s="5"/>
      <c r="AB7" s="13"/>
      <c r="AC7" s="13"/>
      <c r="AD7" s="13"/>
      <c r="AE7" s="13"/>
      <c r="AF7" s="24"/>
      <c r="AG7" s="104"/>
      <c r="AH7" s="17" t="s">
        <v>80</v>
      </c>
      <c r="AI7" s="5"/>
      <c r="AJ7" s="13"/>
      <c r="AK7" s="13"/>
      <c r="AL7" s="13"/>
      <c r="AM7" s="13"/>
      <c r="AN7" s="24"/>
      <c r="AO7" s="104"/>
      <c r="AP7" s="383"/>
      <c r="AQ7" s="388"/>
      <c r="AR7" s="389"/>
      <c r="AS7" s="374"/>
      <c r="AT7" s="374"/>
      <c r="AU7" s="374"/>
      <c r="AV7" s="382"/>
      <c r="AW7" s="387"/>
    </row>
    <row r="8" spans="1:49" s="12" customFormat="1" ht="14.1" customHeight="1">
      <c r="A8" s="491" t="s">
        <v>2</v>
      </c>
      <c r="B8" s="49"/>
      <c r="C8" s="82"/>
      <c r="D8" s="86"/>
      <c r="E8" s="178"/>
      <c r="F8" s="85"/>
      <c r="G8" s="172"/>
      <c r="H8" s="101"/>
      <c r="I8" s="87"/>
      <c r="J8" s="49" t="s">
        <v>157</v>
      </c>
      <c r="K8" s="82" t="s">
        <v>258</v>
      </c>
      <c r="L8" s="86">
        <v>75</v>
      </c>
      <c r="M8" s="178"/>
      <c r="N8" s="85">
        <f>L8/35</f>
        <v>2.1428571428571428</v>
      </c>
      <c r="O8" s="172"/>
      <c r="P8" s="101">
        <f t="shared" ref="P8:P12" si="0">(L8*$D$2)/1000</f>
        <v>34.65</v>
      </c>
      <c r="Q8" s="87"/>
      <c r="R8" s="161" t="s">
        <v>356</v>
      </c>
      <c r="S8" s="82" t="s">
        <v>272</v>
      </c>
      <c r="T8" s="86">
        <v>40</v>
      </c>
      <c r="U8" s="188"/>
      <c r="V8" s="86">
        <f>T8/35</f>
        <v>1.1428571428571428</v>
      </c>
      <c r="W8" s="85"/>
      <c r="X8" s="101">
        <f>(T8*$D$2)/1000</f>
        <v>18.48</v>
      </c>
      <c r="Y8" s="84"/>
      <c r="Z8" s="311" t="s">
        <v>153</v>
      </c>
      <c r="AA8" s="293" t="s">
        <v>177</v>
      </c>
      <c r="AB8" s="86">
        <v>90</v>
      </c>
      <c r="AC8" s="103"/>
      <c r="AD8" s="86">
        <f>AB8*0.8/30</f>
        <v>2.4</v>
      </c>
      <c r="AE8" s="135"/>
      <c r="AF8" s="121">
        <f>(AB8*$D$2)/1000</f>
        <v>41.58</v>
      </c>
      <c r="AG8" s="87"/>
      <c r="AH8" s="49" t="s">
        <v>366</v>
      </c>
      <c r="AI8" s="82" t="s">
        <v>370</v>
      </c>
      <c r="AJ8" s="86">
        <v>30</v>
      </c>
      <c r="AK8" s="176"/>
      <c r="AL8" s="89">
        <f>AJ8/55</f>
        <v>0.54545454545454541</v>
      </c>
      <c r="AM8" s="177"/>
      <c r="AN8" s="437">
        <f>(AJ8*$D$2)/1000</f>
        <v>13.86</v>
      </c>
      <c r="AO8" s="87"/>
      <c r="AP8" s="390"/>
      <c r="AQ8" s="391"/>
      <c r="AR8" s="390"/>
      <c r="AS8" s="390"/>
      <c r="AT8" s="284"/>
      <c r="AU8" s="284"/>
      <c r="AV8" s="381"/>
      <c r="AW8" s="392"/>
    </row>
    <row r="9" spans="1:49" s="12" customFormat="1" ht="14.1" customHeight="1">
      <c r="A9" s="491"/>
      <c r="B9" s="90"/>
      <c r="C9" s="82"/>
      <c r="D9" s="86"/>
      <c r="E9" s="137"/>
      <c r="F9" s="135"/>
      <c r="G9" s="128"/>
      <c r="H9" s="101"/>
      <c r="I9" s="84"/>
      <c r="J9" s="90" t="s">
        <v>421</v>
      </c>
      <c r="K9" s="82" t="s">
        <v>259</v>
      </c>
      <c r="L9" s="86">
        <v>0.5</v>
      </c>
      <c r="M9" s="137"/>
      <c r="N9" s="135"/>
      <c r="O9" s="128"/>
      <c r="P9" s="101">
        <f t="shared" si="0"/>
        <v>0.23100000000000001</v>
      </c>
      <c r="Q9" s="84"/>
      <c r="R9" s="147" t="s">
        <v>357</v>
      </c>
      <c r="S9" s="82" t="s">
        <v>208</v>
      </c>
      <c r="T9" s="86">
        <v>30</v>
      </c>
      <c r="U9" s="167"/>
      <c r="V9" s="128"/>
      <c r="W9" s="135">
        <f>T9/100</f>
        <v>0.3</v>
      </c>
      <c r="X9" s="101">
        <f t="shared" ref="X9:X10" si="1">(T9*$D$2)/1000</f>
        <v>13.86</v>
      </c>
      <c r="Y9" s="84"/>
      <c r="Z9" s="311" t="s">
        <v>445</v>
      </c>
      <c r="AA9" s="195" t="s">
        <v>261</v>
      </c>
      <c r="AB9" s="86">
        <v>10</v>
      </c>
      <c r="AC9" s="103"/>
      <c r="AD9" s="120"/>
      <c r="AE9" s="128">
        <f>AB9/100</f>
        <v>0.1</v>
      </c>
      <c r="AF9" s="121">
        <f>(AB9*$D$2)/1000</f>
        <v>4.62</v>
      </c>
      <c r="AG9" s="84"/>
      <c r="AH9" s="90" t="s">
        <v>367</v>
      </c>
      <c r="AI9" s="82" t="s">
        <v>371</v>
      </c>
      <c r="AJ9" s="86">
        <v>55</v>
      </c>
      <c r="AK9" s="120"/>
      <c r="AL9" s="120">
        <f>AJ9/35</f>
        <v>1.5714285714285714</v>
      </c>
      <c r="AM9" s="83"/>
      <c r="AN9" s="437">
        <f t="shared" ref="AN9:AN10" si="2">(AJ9*$D$2)/1000</f>
        <v>25.41</v>
      </c>
      <c r="AO9" s="84"/>
      <c r="AP9" s="390"/>
      <c r="AQ9" s="391"/>
      <c r="AR9" s="393"/>
      <c r="AS9" s="394"/>
      <c r="AT9" s="394"/>
      <c r="AU9" s="284"/>
      <c r="AV9" s="381"/>
      <c r="AW9" s="395"/>
    </row>
    <row r="10" spans="1:49" s="12" customFormat="1" ht="14.1" customHeight="1">
      <c r="A10" s="491"/>
      <c r="B10" s="90"/>
      <c r="C10" s="82"/>
      <c r="D10" s="86"/>
      <c r="E10" s="89"/>
      <c r="F10" s="89"/>
      <c r="G10" s="85"/>
      <c r="H10" s="101"/>
      <c r="I10" s="84"/>
      <c r="J10" s="90" t="s">
        <v>260</v>
      </c>
      <c r="K10" s="82" t="s">
        <v>261</v>
      </c>
      <c r="L10" s="86">
        <v>15</v>
      </c>
      <c r="M10" s="89"/>
      <c r="N10" s="89"/>
      <c r="O10" s="85">
        <f>L10/100</f>
        <v>0.15</v>
      </c>
      <c r="P10" s="101">
        <f t="shared" si="0"/>
        <v>6.93</v>
      </c>
      <c r="Q10" s="179"/>
      <c r="R10" s="90" t="s">
        <v>354</v>
      </c>
      <c r="S10" s="82" t="s">
        <v>141</v>
      </c>
      <c r="T10" s="289">
        <v>10</v>
      </c>
      <c r="U10" s="290"/>
      <c r="V10" s="120"/>
      <c r="W10" s="135">
        <f>T10/100</f>
        <v>0.1</v>
      </c>
      <c r="X10" s="101">
        <f t="shared" si="1"/>
        <v>4.62</v>
      </c>
      <c r="Y10" s="84"/>
      <c r="Z10" s="311" t="s">
        <v>448</v>
      </c>
      <c r="AA10" s="60" t="s">
        <v>466</v>
      </c>
      <c r="AB10" s="86">
        <v>10</v>
      </c>
      <c r="AC10" s="449">
        <f>AB10/90</f>
        <v>0.1111111111111111</v>
      </c>
      <c r="AD10" s="86"/>
      <c r="AE10" s="86"/>
      <c r="AF10" s="121">
        <f>(AB10*$D$2)/1000</f>
        <v>4.62</v>
      </c>
      <c r="AG10" s="84"/>
      <c r="AH10" s="90" t="s">
        <v>368</v>
      </c>
      <c r="AI10" s="82" t="s">
        <v>372</v>
      </c>
      <c r="AJ10" s="86">
        <v>1</v>
      </c>
      <c r="AK10" s="120"/>
      <c r="AL10" s="120"/>
      <c r="AM10" s="85"/>
      <c r="AN10" s="437">
        <f t="shared" si="2"/>
        <v>0.46200000000000002</v>
      </c>
      <c r="AO10" s="84"/>
      <c r="AP10" s="390"/>
      <c r="AQ10" s="396"/>
      <c r="AR10" s="390"/>
      <c r="AS10" s="390"/>
      <c r="AT10" s="284"/>
      <c r="AU10" s="284"/>
      <c r="AV10" s="381"/>
      <c r="AW10" s="395"/>
    </row>
    <row r="11" spans="1:49" s="12" customFormat="1" ht="14.1" customHeight="1">
      <c r="A11" s="491"/>
      <c r="B11" s="90"/>
      <c r="C11" s="82"/>
      <c r="D11" s="86"/>
      <c r="E11" s="89"/>
      <c r="F11" s="89"/>
      <c r="G11" s="85"/>
      <c r="H11" s="101"/>
      <c r="I11" s="84"/>
      <c r="J11" s="90" t="s">
        <v>262</v>
      </c>
      <c r="K11" s="82" t="s">
        <v>263</v>
      </c>
      <c r="L11" s="86">
        <v>5</v>
      </c>
      <c r="M11" s="89"/>
      <c r="N11" s="89"/>
      <c r="O11" s="85">
        <f>L11/100</f>
        <v>0.05</v>
      </c>
      <c r="P11" s="101">
        <f t="shared" si="0"/>
        <v>2.31</v>
      </c>
      <c r="Q11" s="84"/>
      <c r="R11" s="90" t="s">
        <v>355</v>
      </c>
      <c r="S11" s="82" t="s">
        <v>358</v>
      </c>
      <c r="T11" s="86">
        <v>10</v>
      </c>
      <c r="U11" s="167"/>
      <c r="V11" s="128">
        <f>T11/55</f>
        <v>0.18181818181818182</v>
      </c>
      <c r="W11" s="135"/>
      <c r="X11" s="101"/>
      <c r="Y11" s="84"/>
      <c r="Z11" s="311" t="s">
        <v>171</v>
      </c>
      <c r="AA11" s="312" t="s">
        <v>141</v>
      </c>
      <c r="AB11" s="53">
        <v>10</v>
      </c>
      <c r="AC11" s="103"/>
      <c r="AD11" s="120"/>
      <c r="AE11" s="128">
        <f>AB11/100</f>
        <v>0.1</v>
      </c>
      <c r="AF11" s="121">
        <f>(AB11*$D$2)/1000</f>
        <v>4.62</v>
      </c>
      <c r="AG11" s="84"/>
      <c r="AH11" s="90" t="s">
        <v>369</v>
      </c>
      <c r="AI11" s="82"/>
      <c r="AJ11" s="86"/>
      <c r="AK11" s="53"/>
      <c r="AL11" s="53"/>
      <c r="AM11" s="85"/>
      <c r="AN11" s="437"/>
      <c r="AO11" s="84"/>
      <c r="AP11" s="390"/>
      <c r="AQ11" s="391"/>
      <c r="AR11" s="390"/>
      <c r="AS11" s="397"/>
      <c r="AT11" s="390"/>
      <c r="AU11" s="284"/>
      <c r="AV11" s="398"/>
      <c r="AW11" s="398"/>
    </row>
    <row r="12" spans="1:49" s="12" customFormat="1" ht="14.1" customHeight="1">
      <c r="A12" s="491"/>
      <c r="B12" s="300"/>
      <c r="C12" s="82"/>
      <c r="D12" s="301"/>
      <c r="E12" s="89"/>
      <c r="F12" s="89"/>
      <c r="G12" s="181"/>
      <c r="H12" s="101"/>
      <c r="I12" s="84"/>
      <c r="J12" s="300" t="s">
        <v>264</v>
      </c>
      <c r="K12" s="82" t="s">
        <v>265</v>
      </c>
      <c r="L12" s="301">
        <v>2</v>
      </c>
      <c r="M12" s="89"/>
      <c r="N12" s="89"/>
      <c r="O12" s="181"/>
      <c r="P12" s="101">
        <f t="shared" si="0"/>
        <v>0.92400000000000004</v>
      </c>
      <c r="Q12" s="84"/>
      <c r="R12" s="90"/>
      <c r="S12" s="162"/>
      <c r="T12" s="89"/>
      <c r="U12" s="288"/>
      <c r="V12" s="120"/>
      <c r="W12" s="85"/>
      <c r="X12" s="101"/>
      <c r="Y12" s="87"/>
      <c r="Z12" s="300" t="s">
        <v>465</v>
      </c>
      <c r="AA12" s="82"/>
      <c r="AB12" s="86"/>
      <c r="AC12" s="103"/>
      <c r="AD12" s="86"/>
      <c r="AE12" s="135"/>
      <c r="AF12" s="81"/>
      <c r="AG12" s="189"/>
      <c r="AH12" s="304"/>
      <c r="AI12" s="82"/>
      <c r="AJ12" s="86"/>
      <c r="AK12" s="86"/>
      <c r="AL12" s="85"/>
      <c r="AM12" s="83"/>
      <c r="AN12" s="437"/>
      <c r="AO12" s="84"/>
      <c r="AP12" s="399"/>
      <c r="AQ12" s="391"/>
      <c r="AR12" s="284"/>
      <c r="AS12" s="390"/>
      <c r="AT12" s="390"/>
      <c r="AU12" s="390"/>
      <c r="AV12" s="398"/>
      <c r="AW12" s="395"/>
    </row>
    <row r="13" spans="1:49" s="12" customFormat="1" ht="14.1" customHeight="1">
      <c r="A13" s="491"/>
      <c r="B13" s="190"/>
      <c r="C13" s="191"/>
      <c r="D13" s="192"/>
      <c r="E13" s="86"/>
      <c r="F13" s="86"/>
      <c r="G13" s="86"/>
      <c r="H13" s="97"/>
      <c r="I13" s="84"/>
      <c r="J13" s="190"/>
      <c r="K13" s="191"/>
      <c r="L13" s="192"/>
      <c r="M13" s="86"/>
      <c r="N13" s="86"/>
      <c r="O13" s="86"/>
      <c r="P13" s="97"/>
      <c r="Q13" s="84"/>
      <c r="R13" s="180" t="s">
        <v>134</v>
      </c>
      <c r="S13" s="82"/>
      <c r="T13" s="86"/>
      <c r="U13" s="85"/>
      <c r="V13" s="120"/>
      <c r="W13" s="85"/>
      <c r="X13" s="101"/>
      <c r="Y13" s="84"/>
      <c r="Z13" s="204"/>
      <c r="AA13" s="98"/>
      <c r="AB13" s="163"/>
      <c r="AC13" s="128"/>
      <c r="AD13" s="128"/>
      <c r="AE13" s="146"/>
      <c r="AF13" s="101"/>
      <c r="AG13" s="84"/>
      <c r="AH13" s="300"/>
      <c r="AI13" s="82"/>
      <c r="AJ13" s="301"/>
      <c r="AK13" s="89"/>
      <c r="AL13" s="89"/>
      <c r="AM13" s="181"/>
      <c r="AN13" s="435"/>
      <c r="AO13" s="84"/>
      <c r="AP13" s="400"/>
      <c r="AQ13" s="401"/>
      <c r="AR13" s="393"/>
      <c r="AS13" s="284"/>
      <c r="AT13" s="284"/>
      <c r="AU13" s="284"/>
      <c r="AV13" s="381"/>
      <c r="AW13" s="395"/>
    </row>
    <row r="14" spans="1:49" s="12" customFormat="1" ht="14.1" customHeight="1">
      <c r="A14" s="491"/>
      <c r="B14" s="183"/>
      <c r="C14" s="82"/>
      <c r="D14" s="86"/>
      <c r="E14" s="102"/>
      <c r="F14" s="102"/>
      <c r="G14" s="102"/>
      <c r="H14" s="97"/>
      <c r="I14" s="193"/>
      <c r="J14" s="183"/>
      <c r="K14" s="82"/>
      <c r="L14" s="86"/>
      <c r="M14" s="102"/>
      <c r="N14" s="102"/>
      <c r="O14" s="102"/>
      <c r="P14" s="97"/>
      <c r="Q14" s="84"/>
      <c r="R14" s="194"/>
      <c r="S14" s="162"/>
      <c r="T14" s="89"/>
      <c r="U14" s="288"/>
      <c r="V14" s="120"/>
      <c r="W14" s="135"/>
      <c r="X14" s="101"/>
      <c r="Y14" s="84"/>
      <c r="Z14" s="183"/>
      <c r="AA14" s="82"/>
      <c r="AB14" s="86"/>
      <c r="AC14" s="102"/>
      <c r="AD14" s="102"/>
      <c r="AE14" s="102"/>
      <c r="AF14" s="97"/>
      <c r="AG14" s="84"/>
      <c r="AH14" s="183"/>
      <c r="AI14" s="82"/>
      <c r="AJ14" s="86"/>
      <c r="AK14" s="102"/>
      <c r="AL14" s="102"/>
      <c r="AM14" s="102"/>
      <c r="AN14" s="437"/>
      <c r="AO14" s="84"/>
      <c r="AP14" s="402"/>
      <c r="AQ14" s="391"/>
      <c r="AR14" s="390"/>
      <c r="AS14" s="403"/>
      <c r="AT14" s="403"/>
      <c r="AU14" s="403"/>
      <c r="AV14" s="398"/>
      <c r="AW14" s="395"/>
    </row>
    <row r="15" spans="1:49" s="12" customFormat="1" ht="14.1" customHeight="1">
      <c r="A15" s="491" t="s">
        <v>3</v>
      </c>
      <c r="B15" s="49"/>
      <c r="C15" s="82"/>
      <c r="D15" s="86"/>
      <c r="E15" s="120"/>
      <c r="F15" s="89"/>
      <c r="G15" s="85"/>
      <c r="H15" s="101"/>
      <c r="I15" s="87"/>
      <c r="J15" s="49" t="s">
        <v>270</v>
      </c>
      <c r="K15" s="82" t="s">
        <v>266</v>
      </c>
      <c r="L15" s="86">
        <v>50</v>
      </c>
      <c r="M15" s="120"/>
      <c r="N15" s="89"/>
      <c r="O15" s="85">
        <f>L15/100</f>
        <v>0.5</v>
      </c>
      <c r="P15" s="101">
        <f>(L15*$D$2)/1000</f>
        <v>23.1</v>
      </c>
      <c r="Q15" s="442"/>
      <c r="R15" s="49" t="s">
        <v>273</v>
      </c>
      <c r="S15" s="277" t="s">
        <v>247</v>
      </c>
      <c r="T15" s="85">
        <v>50</v>
      </c>
      <c r="U15" s="89"/>
      <c r="V15" s="86">
        <f>T15*0.7/35</f>
        <v>1</v>
      </c>
      <c r="W15" s="135"/>
      <c r="X15" s="101">
        <f t="shared" ref="X15" si="3">(T15*$D$2)/1000</f>
        <v>23.1</v>
      </c>
      <c r="Y15" s="87"/>
      <c r="Z15" s="49" t="s">
        <v>275</v>
      </c>
      <c r="AA15" s="82" t="s">
        <v>363</v>
      </c>
      <c r="AB15" s="86">
        <v>10</v>
      </c>
      <c r="AC15" s="120"/>
      <c r="AD15" s="89"/>
      <c r="AE15" s="85">
        <f>AB15/100</f>
        <v>0.1</v>
      </c>
      <c r="AF15" s="101">
        <f>(AB15*$D$2)/1000</f>
        <v>4.62</v>
      </c>
      <c r="AG15" s="84"/>
      <c r="AH15" s="90" t="s">
        <v>427</v>
      </c>
      <c r="AI15" s="82" t="s">
        <v>240</v>
      </c>
      <c r="AJ15" s="86">
        <v>7</v>
      </c>
      <c r="AK15" s="228"/>
      <c r="AL15" s="146"/>
      <c r="AM15" s="128">
        <f>AJ15/100</f>
        <v>7.0000000000000007E-2</v>
      </c>
      <c r="AN15" s="121">
        <f>(AJ15*$D$2)/1000</f>
        <v>3.234</v>
      </c>
      <c r="AO15" s="87"/>
      <c r="AP15" s="390"/>
      <c r="AQ15" s="391"/>
      <c r="AR15" s="390"/>
      <c r="AS15" s="390"/>
      <c r="AT15" s="390"/>
      <c r="AU15" s="390"/>
      <c r="AV15" s="398"/>
      <c r="AW15" s="392"/>
    </row>
    <row r="16" spans="1:49" s="12" customFormat="1" ht="14.1" customHeight="1">
      <c r="A16" s="491"/>
      <c r="B16" s="90"/>
      <c r="C16" s="82"/>
      <c r="D16" s="86"/>
      <c r="E16" s="120"/>
      <c r="F16" s="89"/>
      <c r="G16" s="85"/>
      <c r="H16" s="101"/>
      <c r="I16" s="91"/>
      <c r="J16" s="90" t="s">
        <v>271</v>
      </c>
      <c r="K16" s="82" t="s">
        <v>267</v>
      </c>
      <c r="L16" s="86">
        <v>15</v>
      </c>
      <c r="M16" s="120"/>
      <c r="N16" s="89">
        <f>L16/35</f>
        <v>0.42857142857142855</v>
      </c>
      <c r="O16" s="85"/>
      <c r="P16" s="101">
        <f>(L16*$D$2)/1000</f>
        <v>6.93</v>
      </c>
      <c r="Q16" s="442"/>
      <c r="R16" s="90" t="s">
        <v>125</v>
      </c>
      <c r="S16" s="277"/>
      <c r="T16" s="85"/>
      <c r="U16" s="89"/>
      <c r="V16" s="86"/>
      <c r="W16" s="135"/>
      <c r="X16" s="101"/>
      <c r="Y16" s="84"/>
      <c r="Z16" s="90" t="s">
        <v>276</v>
      </c>
      <c r="AA16" s="82" t="s">
        <v>362</v>
      </c>
      <c r="AB16" s="86">
        <v>80</v>
      </c>
      <c r="AC16" s="120"/>
      <c r="AD16" s="89"/>
      <c r="AE16" s="85">
        <f>AB16/100</f>
        <v>0.8</v>
      </c>
      <c r="AF16" s="101">
        <f>(AB16*$D$2)/1000</f>
        <v>36.96</v>
      </c>
      <c r="AG16" s="84"/>
      <c r="AH16" s="90" t="s">
        <v>303</v>
      </c>
      <c r="AI16" s="82" t="s">
        <v>281</v>
      </c>
      <c r="AJ16" s="86">
        <v>5</v>
      </c>
      <c r="AK16" s="145"/>
      <c r="AL16" s="120"/>
      <c r="AM16" s="128">
        <f>AJ16/100</f>
        <v>0.05</v>
      </c>
      <c r="AN16" s="121">
        <f t="shared" ref="AN16:AN17" si="4">(AJ16*$D$2)/1000</f>
        <v>2.31</v>
      </c>
      <c r="AO16" s="84"/>
      <c r="AP16" s="390"/>
      <c r="AQ16" s="391"/>
      <c r="AR16" s="390"/>
      <c r="AS16" s="390"/>
      <c r="AT16" s="390"/>
      <c r="AU16" s="390"/>
      <c r="AV16" s="398"/>
      <c r="AW16" s="395"/>
    </row>
    <row r="17" spans="1:49" s="12" customFormat="1" ht="14.1" customHeight="1">
      <c r="A17" s="491"/>
      <c r="B17" s="90"/>
      <c r="C17" s="82"/>
      <c r="D17" s="86"/>
      <c r="E17" s="120"/>
      <c r="F17" s="89"/>
      <c r="G17" s="85"/>
      <c r="H17" s="101"/>
      <c r="I17" s="91"/>
      <c r="J17" s="90" t="s">
        <v>262</v>
      </c>
      <c r="K17" s="82" t="s">
        <v>268</v>
      </c>
      <c r="L17" s="86">
        <v>2</v>
      </c>
      <c r="M17" s="120"/>
      <c r="N17" s="89"/>
      <c r="O17" s="85"/>
      <c r="P17" s="101">
        <f>(L17*$D$2)/1000</f>
        <v>0.92400000000000004</v>
      </c>
      <c r="Q17" s="442"/>
      <c r="R17" s="51" t="s">
        <v>171</v>
      </c>
      <c r="S17" s="464"/>
      <c r="T17" s="83"/>
      <c r="U17" s="120"/>
      <c r="V17" s="86"/>
      <c r="W17" s="128"/>
      <c r="X17" s="81"/>
      <c r="Y17" s="84"/>
      <c r="Z17" s="90" t="s">
        <v>301</v>
      </c>
      <c r="AA17" s="82" t="s">
        <v>277</v>
      </c>
      <c r="AB17" s="86">
        <v>5</v>
      </c>
      <c r="AC17" s="120"/>
      <c r="AD17" s="89"/>
      <c r="AE17" s="85">
        <f>AB17/100</f>
        <v>0.05</v>
      </c>
      <c r="AF17" s="101">
        <f>(AB17*$D$2)/1000</f>
        <v>2.31</v>
      </c>
      <c r="AG17" s="91"/>
      <c r="AH17" s="90" t="s">
        <v>155</v>
      </c>
      <c r="AI17" s="82" t="s">
        <v>381</v>
      </c>
      <c r="AJ17" s="86">
        <v>65</v>
      </c>
      <c r="AK17" s="145"/>
      <c r="AL17" s="120"/>
      <c r="AM17" s="128">
        <f>AJ17/100</f>
        <v>0.65</v>
      </c>
      <c r="AN17" s="121">
        <f t="shared" si="4"/>
        <v>30.03</v>
      </c>
      <c r="AO17" s="84"/>
      <c r="AP17" s="390"/>
      <c r="AQ17" s="391"/>
      <c r="AR17" s="390"/>
      <c r="AS17" s="390"/>
      <c r="AT17" s="284"/>
      <c r="AU17" s="390"/>
      <c r="AV17" s="398"/>
      <c r="AW17" s="395"/>
    </row>
    <row r="18" spans="1:49" s="12" customFormat="1" ht="14.1" customHeight="1">
      <c r="A18" s="491"/>
      <c r="B18" s="90"/>
      <c r="C18" s="82"/>
      <c r="D18" s="86"/>
      <c r="E18" s="120"/>
      <c r="F18" s="89"/>
      <c r="G18" s="85"/>
      <c r="H18" s="101"/>
      <c r="I18" s="84"/>
      <c r="J18" s="90" t="s">
        <v>269</v>
      </c>
      <c r="K18" s="82"/>
      <c r="L18" s="86"/>
      <c r="M18" s="120"/>
      <c r="N18" s="89"/>
      <c r="O18" s="85"/>
      <c r="P18" s="101"/>
      <c r="Q18" s="442"/>
      <c r="R18" s="226" t="s">
        <v>214</v>
      </c>
      <c r="S18" s="464"/>
      <c r="T18" s="83"/>
      <c r="U18" s="120"/>
      <c r="V18" s="86"/>
      <c r="W18" s="128"/>
      <c r="X18" s="81"/>
      <c r="Y18" s="87"/>
      <c r="Z18" s="90" t="s">
        <v>302</v>
      </c>
      <c r="AA18" s="295"/>
      <c r="AB18" s="67"/>
      <c r="AC18" s="86"/>
      <c r="AD18" s="86"/>
      <c r="AE18" s="85"/>
      <c r="AF18" s="97"/>
      <c r="AG18" s="442"/>
      <c r="AH18" s="99" t="s">
        <v>156</v>
      </c>
      <c r="AI18" s="443"/>
      <c r="AJ18" s="86"/>
      <c r="AK18" s="165"/>
      <c r="AL18" s="120"/>
      <c r="AM18" s="128"/>
      <c r="AN18" s="121"/>
      <c r="AO18" s="84"/>
      <c r="AP18" s="390"/>
      <c r="AQ18" s="391"/>
      <c r="AR18" s="390"/>
      <c r="AS18" s="390"/>
      <c r="AT18" s="284"/>
      <c r="AU18" s="390"/>
      <c r="AV18" s="398"/>
      <c r="AW18" s="395"/>
    </row>
    <row r="19" spans="1:49" s="12" customFormat="1" ht="14.1" customHeight="1">
      <c r="A19" s="491"/>
      <c r="B19" s="297"/>
      <c r="C19" s="278"/>
      <c r="D19" s="279"/>
      <c r="E19" s="85"/>
      <c r="F19" s="86"/>
      <c r="G19" s="120"/>
      <c r="H19" s="121"/>
      <c r="I19" s="91"/>
      <c r="J19" s="297" t="s">
        <v>255</v>
      </c>
      <c r="K19" s="278"/>
      <c r="L19" s="279"/>
      <c r="M19" s="85"/>
      <c r="N19" s="86"/>
      <c r="O19" s="120"/>
      <c r="P19" s="121"/>
      <c r="Q19" s="442"/>
      <c r="R19" s="466" t="s">
        <v>274</v>
      </c>
      <c r="S19" s="465"/>
      <c r="T19" s="163"/>
      <c r="U19" s="53"/>
      <c r="V19" s="53"/>
      <c r="W19" s="85"/>
      <c r="X19" s="101"/>
      <c r="Y19" s="87"/>
      <c r="Z19" s="90" t="s">
        <v>364</v>
      </c>
      <c r="AA19" s="278"/>
      <c r="AB19" s="279"/>
      <c r="AC19" s="85"/>
      <c r="AD19" s="86"/>
      <c r="AE19" s="120"/>
      <c r="AF19" s="121"/>
      <c r="AG19" s="91"/>
      <c r="AH19" s="90"/>
      <c r="AI19" s="82"/>
      <c r="AJ19" s="86"/>
      <c r="AK19" s="137"/>
      <c r="AL19" s="135"/>
      <c r="AM19" s="85"/>
      <c r="AN19" s="121"/>
      <c r="AO19" s="91"/>
      <c r="AP19" s="404"/>
      <c r="AQ19" s="391"/>
      <c r="AR19" s="390"/>
      <c r="AS19" s="284"/>
      <c r="AT19" s="390"/>
      <c r="AU19" s="390"/>
      <c r="AV19" s="398"/>
      <c r="AW19" s="405"/>
    </row>
    <row r="20" spans="1:49" s="12" customFormat="1" ht="14.1" customHeight="1">
      <c r="A20" s="491"/>
      <c r="B20" s="320"/>
      <c r="C20" s="82"/>
      <c r="D20" s="173"/>
      <c r="E20" s="86"/>
      <c r="F20" s="86"/>
      <c r="G20" s="85"/>
      <c r="H20" s="81"/>
      <c r="I20" s="87"/>
      <c r="J20" s="89"/>
      <c r="K20" s="82"/>
      <c r="L20" s="86"/>
      <c r="M20" s="86"/>
      <c r="N20" s="86"/>
      <c r="O20" s="85"/>
      <c r="P20" s="97"/>
      <c r="Q20" s="442"/>
      <c r="R20" s="302"/>
      <c r="S20" s="465"/>
      <c r="T20" s="163"/>
      <c r="U20" s="53"/>
      <c r="V20" s="53"/>
      <c r="W20" s="85"/>
      <c r="X20" s="101"/>
      <c r="Y20" s="87"/>
      <c r="Z20" s="212" t="s">
        <v>278</v>
      </c>
      <c r="AA20" s="52"/>
      <c r="AB20" s="53"/>
      <c r="AC20" s="53"/>
      <c r="AD20" s="53"/>
      <c r="AE20" s="53"/>
      <c r="AF20" s="97"/>
      <c r="AG20" s="84"/>
      <c r="AH20" s="212"/>
      <c r="AI20" s="138"/>
      <c r="AJ20" s="86"/>
      <c r="AK20" s="139"/>
      <c r="AL20" s="120"/>
      <c r="AM20" s="85"/>
      <c r="AN20" s="121"/>
      <c r="AO20" s="84"/>
      <c r="AP20" s="406"/>
      <c r="AQ20" s="391"/>
      <c r="AR20" s="390"/>
      <c r="AS20" s="390"/>
      <c r="AT20" s="390"/>
      <c r="AU20" s="284"/>
      <c r="AV20" s="398"/>
      <c r="AW20" s="395"/>
    </row>
    <row r="21" spans="1:49" s="12" customFormat="1" ht="14.1" customHeight="1">
      <c r="A21" s="488" t="s">
        <v>4</v>
      </c>
      <c r="B21" s="174"/>
      <c r="C21" s="162"/>
      <c r="D21" s="163"/>
      <c r="E21" s="53"/>
      <c r="F21" s="53"/>
      <c r="G21" s="85"/>
      <c r="H21" s="101"/>
      <c r="I21" s="87"/>
      <c r="J21" s="186" t="s">
        <v>136</v>
      </c>
      <c r="K21" s="162" t="s">
        <v>137</v>
      </c>
      <c r="L21" s="208">
        <v>75</v>
      </c>
      <c r="M21" s="89"/>
      <c r="N21" s="209"/>
      <c r="O21" s="128">
        <f>L21/100</f>
        <v>0.75</v>
      </c>
      <c r="P21" s="210">
        <f>(L21*$D$2)/1000</f>
        <v>34.65</v>
      </c>
      <c r="Q21" s="211"/>
      <c r="R21" s="174" t="s">
        <v>98</v>
      </c>
      <c r="S21" s="162" t="s">
        <v>99</v>
      </c>
      <c r="T21" s="163">
        <v>75</v>
      </c>
      <c r="U21" s="53"/>
      <c r="V21" s="53"/>
      <c r="W21" s="85">
        <f>T21/100</f>
        <v>0.75</v>
      </c>
      <c r="X21" s="101">
        <f>(T21*$D$2)/1000</f>
        <v>34.65</v>
      </c>
      <c r="Y21" s="87"/>
      <c r="Z21" s="174" t="s">
        <v>98</v>
      </c>
      <c r="AA21" s="162" t="s">
        <v>99</v>
      </c>
      <c r="AB21" s="163">
        <v>75</v>
      </c>
      <c r="AC21" s="53"/>
      <c r="AD21" s="53"/>
      <c r="AE21" s="85">
        <f>AB21/100</f>
        <v>0.75</v>
      </c>
      <c r="AF21" s="101">
        <f>(AB21*$D$2)/1000</f>
        <v>34.65</v>
      </c>
      <c r="AG21" s="87"/>
      <c r="AH21" s="174" t="s">
        <v>98</v>
      </c>
      <c r="AI21" s="162" t="s">
        <v>99</v>
      </c>
      <c r="AJ21" s="163">
        <v>75</v>
      </c>
      <c r="AK21" s="53"/>
      <c r="AL21" s="53"/>
      <c r="AM21" s="85">
        <f>AJ21/100</f>
        <v>0.75</v>
      </c>
      <c r="AN21" s="435">
        <f>(AJ21*$D$2)/1000</f>
        <v>34.65</v>
      </c>
      <c r="AO21" s="87"/>
      <c r="AP21" s="407"/>
      <c r="AQ21" s="391"/>
      <c r="AR21" s="393"/>
      <c r="AS21" s="394"/>
      <c r="AT21" s="394"/>
      <c r="AU21" s="284"/>
      <c r="AV21" s="381"/>
      <c r="AW21" s="392"/>
    </row>
    <row r="22" spans="1:49" s="12" customFormat="1" ht="14.1" customHeight="1">
      <c r="A22" s="489"/>
      <c r="B22" s="174"/>
      <c r="C22" s="484"/>
      <c r="D22" s="86"/>
      <c r="E22" s="86"/>
      <c r="F22" s="86"/>
      <c r="G22" s="85"/>
      <c r="H22" s="97"/>
      <c r="I22" s="84"/>
      <c r="J22" s="186" t="s">
        <v>138</v>
      </c>
      <c r="K22" s="484" t="s">
        <v>139</v>
      </c>
      <c r="L22" s="86"/>
      <c r="M22" s="86"/>
      <c r="N22" s="86"/>
      <c r="O22" s="85"/>
      <c r="P22" s="97"/>
      <c r="Q22" s="84"/>
      <c r="R22" s="174" t="s">
        <v>102</v>
      </c>
      <c r="S22" s="484" t="s">
        <v>103</v>
      </c>
      <c r="T22" s="86"/>
      <c r="U22" s="86"/>
      <c r="V22" s="86"/>
      <c r="W22" s="85"/>
      <c r="X22" s="97"/>
      <c r="Y22" s="84"/>
      <c r="Z22" s="174" t="s">
        <v>102</v>
      </c>
      <c r="AA22" s="484" t="s">
        <v>103</v>
      </c>
      <c r="AB22" s="86"/>
      <c r="AC22" s="86"/>
      <c r="AD22" s="86"/>
      <c r="AE22" s="85"/>
      <c r="AF22" s="97"/>
      <c r="AG22" s="84"/>
      <c r="AH22" s="174" t="s">
        <v>102</v>
      </c>
      <c r="AI22" s="484" t="s">
        <v>103</v>
      </c>
      <c r="AJ22" s="86"/>
      <c r="AK22" s="86"/>
      <c r="AL22" s="86"/>
      <c r="AM22" s="85"/>
      <c r="AN22" s="437"/>
      <c r="AO22" s="84"/>
      <c r="AP22" s="407"/>
      <c r="AQ22" s="495"/>
      <c r="AR22" s="390"/>
      <c r="AS22" s="390"/>
      <c r="AT22" s="390"/>
      <c r="AU22" s="284"/>
      <c r="AV22" s="398"/>
      <c r="AW22" s="395"/>
    </row>
    <row r="23" spans="1:49" s="12" customFormat="1" ht="14.1" customHeight="1">
      <c r="A23" s="489"/>
      <c r="B23" s="174"/>
      <c r="C23" s="485"/>
      <c r="D23" s="86"/>
      <c r="E23" s="86"/>
      <c r="F23" s="53"/>
      <c r="G23" s="85"/>
      <c r="H23" s="97"/>
      <c r="I23" s="84"/>
      <c r="J23" s="186" t="s">
        <v>140</v>
      </c>
      <c r="K23" s="485"/>
      <c r="L23" s="163"/>
      <c r="M23" s="86"/>
      <c r="N23" s="53"/>
      <c r="O23" s="85"/>
      <c r="P23" s="97"/>
      <c r="Q23" s="84"/>
      <c r="R23" s="174" t="s">
        <v>105</v>
      </c>
      <c r="S23" s="485"/>
      <c r="T23" s="86"/>
      <c r="U23" s="86"/>
      <c r="V23" s="53"/>
      <c r="W23" s="85"/>
      <c r="X23" s="97"/>
      <c r="Y23" s="84"/>
      <c r="Z23" s="174" t="s">
        <v>105</v>
      </c>
      <c r="AA23" s="485"/>
      <c r="AB23" s="86"/>
      <c r="AC23" s="86"/>
      <c r="AD23" s="53"/>
      <c r="AE23" s="85"/>
      <c r="AF23" s="97"/>
      <c r="AG23" s="84"/>
      <c r="AH23" s="174" t="s">
        <v>105</v>
      </c>
      <c r="AI23" s="485"/>
      <c r="AJ23" s="86"/>
      <c r="AK23" s="86"/>
      <c r="AL23" s="53"/>
      <c r="AM23" s="85"/>
      <c r="AN23" s="437"/>
      <c r="AO23" s="84"/>
      <c r="AP23" s="407"/>
      <c r="AQ23" s="496"/>
      <c r="AR23" s="390"/>
      <c r="AS23" s="390"/>
      <c r="AT23" s="394"/>
      <c r="AU23" s="284"/>
      <c r="AV23" s="398"/>
      <c r="AW23" s="395"/>
    </row>
    <row r="24" spans="1:49" s="12" customFormat="1" ht="14.1" customHeight="1">
      <c r="A24" s="490"/>
      <c r="B24" s="175"/>
      <c r="C24" s="485"/>
      <c r="D24" s="86"/>
      <c r="E24" s="86"/>
      <c r="F24" s="86"/>
      <c r="G24" s="85"/>
      <c r="H24" s="97"/>
      <c r="I24" s="84"/>
      <c r="J24" s="89" t="s">
        <v>135</v>
      </c>
      <c r="K24" s="485"/>
      <c r="L24" s="86"/>
      <c r="M24" s="86"/>
      <c r="N24" s="86"/>
      <c r="O24" s="85"/>
      <c r="P24" s="97"/>
      <c r="Q24" s="84"/>
      <c r="R24" s="175" t="s">
        <v>106</v>
      </c>
      <c r="S24" s="485"/>
      <c r="T24" s="86"/>
      <c r="U24" s="86"/>
      <c r="V24" s="86"/>
      <c r="W24" s="85"/>
      <c r="X24" s="97"/>
      <c r="Y24" s="84"/>
      <c r="Z24" s="175" t="s">
        <v>106</v>
      </c>
      <c r="AA24" s="485"/>
      <c r="AB24" s="86"/>
      <c r="AC24" s="86"/>
      <c r="AD24" s="86"/>
      <c r="AE24" s="85"/>
      <c r="AF24" s="97"/>
      <c r="AG24" s="84"/>
      <c r="AH24" s="175" t="s">
        <v>106</v>
      </c>
      <c r="AI24" s="485"/>
      <c r="AJ24" s="86"/>
      <c r="AK24" s="86"/>
      <c r="AL24" s="86"/>
      <c r="AM24" s="85"/>
      <c r="AN24" s="437"/>
      <c r="AO24" s="84"/>
      <c r="AP24" s="390"/>
      <c r="AQ24" s="496"/>
      <c r="AR24" s="390"/>
      <c r="AS24" s="390"/>
      <c r="AT24" s="390"/>
      <c r="AU24" s="284"/>
      <c r="AV24" s="398"/>
      <c r="AW24" s="395"/>
    </row>
    <row r="25" spans="1:49" s="12" customFormat="1" ht="14.1" customHeight="1">
      <c r="A25" s="488" t="s">
        <v>0</v>
      </c>
      <c r="B25" s="70"/>
      <c r="C25" s="373"/>
      <c r="D25" s="64"/>
      <c r="E25" s="61"/>
      <c r="F25" s="64"/>
      <c r="G25" s="67"/>
      <c r="H25" s="76"/>
      <c r="I25" s="62"/>
      <c r="J25" s="70" t="s">
        <v>257</v>
      </c>
      <c r="K25" s="373" t="s">
        <v>308</v>
      </c>
      <c r="L25" s="64">
        <v>30</v>
      </c>
      <c r="M25" s="61"/>
      <c r="N25" s="64"/>
      <c r="O25" s="67">
        <f>L25/100</f>
        <v>0.3</v>
      </c>
      <c r="P25" s="76">
        <f>(L25*$D$2)/1000</f>
        <v>13.86</v>
      </c>
      <c r="Q25" s="62"/>
      <c r="R25" s="90" t="s">
        <v>424</v>
      </c>
      <c r="S25" s="195" t="s">
        <v>289</v>
      </c>
      <c r="T25" s="85">
        <v>15</v>
      </c>
      <c r="U25" s="61"/>
      <c r="V25" s="64">
        <f>T25*0.5/35</f>
        <v>0.21428571428571427</v>
      </c>
      <c r="W25" s="122"/>
      <c r="X25" s="81">
        <f>(T25*$D$2)/1000</f>
        <v>6.93</v>
      </c>
      <c r="Y25" s="91"/>
      <c r="Z25" s="65" t="s">
        <v>483</v>
      </c>
      <c r="AA25" s="16" t="s">
        <v>484</v>
      </c>
      <c r="AB25" s="86">
        <v>10</v>
      </c>
      <c r="AC25" s="67">
        <f>AB25/85</f>
        <v>0.11764705882352941</v>
      </c>
      <c r="AD25" s="67"/>
      <c r="AE25" s="67"/>
      <c r="AF25" s="101">
        <f t="shared" ref="AF25:AF30" si="5">(AB25*$D$2)/1000</f>
        <v>4.62</v>
      </c>
      <c r="AG25" s="84"/>
      <c r="AH25" s="90" t="s">
        <v>287</v>
      </c>
      <c r="AI25" s="164" t="s">
        <v>365</v>
      </c>
      <c r="AJ25" s="86">
        <v>15</v>
      </c>
      <c r="AK25" s="124">
        <f>AJ25*0.8/85</f>
        <v>0.14117647058823529</v>
      </c>
      <c r="AL25" s="61"/>
      <c r="AM25" s="67"/>
      <c r="AN25" s="81">
        <f>(AJ25*$D$2)/1000</f>
        <v>6.93</v>
      </c>
      <c r="AO25" s="62"/>
      <c r="AP25" s="390"/>
      <c r="AQ25" s="408"/>
      <c r="AR25" s="390" t="s">
        <v>499</v>
      </c>
      <c r="AS25" s="380"/>
      <c r="AT25" s="380"/>
      <c r="AU25" s="386"/>
      <c r="AV25" s="381"/>
      <c r="AW25" s="395"/>
    </row>
    <row r="26" spans="1:49" s="12" customFormat="1" ht="14.1" customHeight="1">
      <c r="A26" s="489"/>
      <c r="B26" s="70"/>
      <c r="C26" s="60"/>
      <c r="D26" s="64"/>
      <c r="E26" s="61"/>
      <c r="F26" s="64"/>
      <c r="G26" s="61"/>
      <c r="H26" s="76"/>
      <c r="I26" s="75"/>
      <c r="J26" s="70" t="s">
        <v>422</v>
      </c>
      <c r="K26" s="60" t="s">
        <v>353</v>
      </c>
      <c r="L26" s="64">
        <v>20</v>
      </c>
      <c r="M26" s="61"/>
      <c r="N26" s="64">
        <f>L26/140</f>
        <v>0.14285714285714285</v>
      </c>
      <c r="O26" s="61"/>
      <c r="P26" s="76">
        <f>(L26*$D$2)/1000</f>
        <v>9.24</v>
      </c>
      <c r="Q26" s="75"/>
      <c r="R26" s="90" t="s">
        <v>425</v>
      </c>
      <c r="S26" s="162" t="s">
        <v>426</v>
      </c>
      <c r="T26" s="85">
        <v>30</v>
      </c>
      <c r="U26" s="152"/>
      <c r="V26" s="64"/>
      <c r="W26" s="85">
        <f>T26/100</f>
        <v>0.3</v>
      </c>
      <c r="X26" s="81">
        <f>(T26*$D$2)/1000</f>
        <v>13.86</v>
      </c>
      <c r="Y26" s="91"/>
      <c r="Z26" s="66" t="s">
        <v>485</v>
      </c>
      <c r="AA26" s="457" t="s">
        <v>486</v>
      </c>
      <c r="AB26" s="86">
        <v>5</v>
      </c>
      <c r="AC26" s="67">
        <f>AB26/90</f>
        <v>5.5555555555555552E-2</v>
      </c>
      <c r="AD26" s="86"/>
      <c r="AE26" s="88"/>
      <c r="AF26" s="101">
        <f t="shared" si="5"/>
        <v>2.31</v>
      </c>
      <c r="AG26" s="84"/>
      <c r="AH26" s="90" t="s">
        <v>288</v>
      </c>
      <c r="AI26" s="16" t="s">
        <v>177</v>
      </c>
      <c r="AJ26" s="67">
        <v>12</v>
      </c>
      <c r="AK26" s="135"/>
      <c r="AL26" s="196">
        <f>AJ26*0.7/35</f>
        <v>0.23999999999999996</v>
      </c>
      <c r="AM26" s="85"/>
      <c r="AN26" s="121">
        <f>(AJ26*$D$2)/1000</f>
        <v>5.5439999999999996</v>
      </c>
      <c r="AO26" s="62"/>
      <c r="AP26" s="390"/>
      <c r="AQ26" s="391"/>
      <c r="AR26" s="284"/>
      <c r="AS26" s="380"/>
      <c r="AT26" s="380"/>
      <c r="AU26" s="386"/>
      <c r="AV26" s="381"/>
      <c r="AW26" s="392"/>
    </row>
    <row r="27" spans="1:49" s="12" customFormat="1" ht="14.1" customHeight="1">
      <c r="A27" s="489"/>
      <c r="B27" s="70"/>
      <c r="C27" s="69"/>
      <c r="D27" s="64"/>
      <c r="E27" s="61"/>
      <c r="F27" s="64"/>
      <c r="G27" s="67"/>
      <c r="H27" s="76"/>
      <c r="I27" s="75"/>
      <c r="J27" s="70" t="s">
        <v>191</v>
      </c>
      <c r="K27" s="69" t="s">
        <v>256</v>
      </c>
      <c r="L27" s="64">
        <v>1</v>
      </c>
      <c r="M27" s="61"/>
      <c r="N27" s="64"/>
      <c r="O27" s="67"/>
      <c r="P27" s="76">
        <f>(L27*$D$2)/1000</f>
        <v>0.46200000000000002</v>
      </c>
      <c r="Q27" s="75"/>
      <c r="R27" s="90" t="s">
        <v>118</v>
      </c>
      <c r="S27" s="162"/>
      <c r="T27" s="85"/>
      <c r="U27" s="152"/>
      <c r="V27" s="64"/>
      <c r="W27" s="85"/>
      <c r="X27" s="81"/>
      <c r="Y27" s="84"/>
      <c r="Z27" s="66" t="s">
        <v>487</v>
      </c>
      <c r="AA27" s="16" t="s">
        <v>154</v>
      </c>
      <c r="AB27" s="86">
        <v>5</v>
      </c>
      <c r="AC27" s="67"/>
      <c r="AD27" s="67"/>
      <c r="AE27" s="85">
        <f>AB27/100</f>
        <v>0.05</v>
      </c>
      <c r="AF27" s="101">
        <f t="shared" si="5"/>
        <v>2.31</v>
      </c>
      <c r="AG27" s="84"/>
      <c r="AH27" s="90" t="s">
        <v>171</v>
      </c>
      <c r="AI27" s="162" t="s">
        <v>290</v>
      </c>
      <c r="AJ27" s="85">
        <v>30</v>
      </c>
      <c r="AK27" s="152"/>
      <c r="AL27" s="64"/>
      <c r="AM27" s="85">
        <f>AJ27/100</f>
        <v>0.3</v>
      </c>
      <c r="AN27" s="81">
        <f>(AJ27*$D$2)/1000</f>
        <v>13.86</v>
      </c>
      <c r="AO27" s="62"/>
      <c r="AP27" s="390"/>
      <c r="AQ27" s="391"/>
      <c r="AR27" s="284"/>
      <c r="AS27" s="409"/>
      <c r="AT27" s="380"/>
      <c r="AU27" s="386"/>
      <c r="AV27" s="381"/>
      <c r="AW27" s="382"/>
    </row>
    <row r="28" spans="1:49" s="12" customFormat="1" ht="14.1" customHeight="1">
      <c r="A28" s="489"/>
      <c r="B28" s="70"/>
      <c r="C28" s="71"/>
      <c r="D28" s="229"/>
      <c r="E28" s="261"/>
      <c r="F28" s="124"/>
      <c r="G28" s="127"/>
      <c r="H28" s="76"/>
      <c r="I28" s="62"/>
      <c r="J28" s="70" t="s">
        <v>192</v>
      </c>
      <c r="K28" s="71" t="s">
        <v>423</v>
      </c>
      <c r="L28" s="441">
        <v>0.5</v>
      </c>
      <c r="M28" s="261"/>
      <c r="N28" s="124"/>
      <c r="O28" s="127"/>
      <c r="P28" s="76">
        <f>(L28*$D$2)/1000</f>
        <v>0.23100000000000001</v>
      </c>
      <c r="Q28" s="75"/>
      <c r="R28" s="90" t="s">
        <v>125</v>
      </c>
      <c r="S28" s="54"/>
      <c r="T28" s="53"/>
      <c r="U28" s="152"/>
      <c r="V28" s="64"/>
      <c r="W28" s="64"/>
      <c r="X28" s="76"/>
      <c r="Y28" s="125"/>
      <c r="Z28" s="66" t="s">
        <v>112</v>
      </c>
      <c r="AA28" s="16" t="s">
        <v>488</v>
      </c>
      <c r="AB28" s="86">
        <v>1</v>
      </c>
      <c r="AC28" s="67"/>
      <c r="AD28" s="67"/>
      <c r="AE28" s="67"/>
      <c r="AF28" s="101">
        <f t="shared" si="5"/>
        <v>0.46200000000000002</v>
      </c>
      <c r="AG28" s="84"/>
      <c r="AH28" s="90" t="s">
        <v>152</v>
      </c>
      <c r="AI28" s="54"/>
      <c r="AJ28" s="53"/>
      <c r="AK28" s="152"/>
      <c r="AL28" s="64"/>
      <c r="AM28" s="64"/>
      <c r="AN28" s="76"/>
      <c r="AO28" s="62"/>
      <c r="AP28" s="390"/>
      <c r="AQ28" s="396"/>
      <c r="AR28" s="394"/>
      <c r="AS28" s="409"/>
      <c r="AT28" s="380"/>
      <c r="AU28" s="380"/>
      <c r="AV28" s="376"/>
      <c r="AW28" s="387"/>
    </row>
    <row r="29" spans="1:49" s="12" customFormat="1" ht="14.1" customHeight="1">
      <c r="A29" s="489"/>
      <c r="B29" s="70"/>
      <c r="C29" s="71"/>
      <c r="D29" s="229"/>
      <c r="E29" s="59"/>
      <c r="F29" s="61"/>
      <c r="G29" s="127"/>
      <c r="H29" s="76"/>
      <c r="I29" s="62"/>
      <c r="J29" s="70" t="s">
        <v>0</v>
      </c>
      <c r="K29" s="71"/>
      <c r="L29" s="229"/>
      <c r="M29" s="59"/>
      <c r="N29" s="61"/>
      <c r="O29" s="127"/>
      <c r="P29" s="76"/>
      <c r="Q29" s="75"/>
      <c r="R29" s="51" t="s">
        <v>112</v>
      </c>
      <c r="S29" s="54"/>
      <c r="T29" s="53"/>
      <c r="U29" s="153"/>
      <c r="V29" s="64"/>
      <c r="W29" s="68"/>
      <c r="X29" s="438"/>
      <c r="Y29" s="62"/>
      <c r="Z29" s="99"/>
      <c r="AA29" s="16" t="s">
        <v>489</v>
      </c>
      <c r="AB29" s="86">
        <v>10</v>
      </c>
      <c r="AC29" s="64"/>
      <c r="AD29" s="64">
        <f>AB29*0.9/55</f>
        <v>0.16363636363636364</v>
      </c>
      <c r="AE29" s="67"/>
      <c r="AF29" s="101">
        <f t="shared" si="5"/>
        <v>4.62</v>
      </c>
      <c r="AG29" s="91"/>
      <c r="AH29" s="51" t="s">
        <v>112</v>
      </c>
      <c r="AI29" s="54"/>
      <c r="AJ29" s="53"/>
      <c r="AK29" s="153"/>
      <c r="AL29" s="64"/>
      <c r="AM29" s="68"/>
      <c r="AN29" s="438"/>
      <c r="AO29" s="62"/>
      <c r="AP29" s="406"/>
      <c r="AQ29" s="396"/>
      <c r="AR29" s="394"/>
      <c r="AS29" s="409"/>
      <c r="AT29" s="380"/>
      <c r="AU29" s="380"/>
      <c r="AV29" s="382"/>
      <c r="AW29" s="382"/>
    </row>
    <row r="30" spans="1:49" s="12" customFormat="1" ht="14.1" customHeight="1">
      <c r="A30" s="489"/>
      <c r="B30" s="203"/>
      <c r="C30" s="16"/>
      <c r="D30" s="128"/>
      <c r="E30" s="262"/>
      <c r="F30" s="262"/>
      <c r="G30" s="127"/>
      <c r="H30" s="76"/>
      <c r="I30" s="125"/>
      <c r="J30" s="180" t="s">
        <v>51</v>
      </c>
      <c r="K30" s="195"/>
      <c r="L30" s="85"/>
      <c r="M30" s="64"/>
      <c r="N30" s="64"/>
      <c r="O30" s="67"/>
      <c r="P30" s="101"/>
      <c r="Q30" s="75"/>
      <c r="R30" s="51"/>
      <c r="S30" s="54"/>
      <c r="T30" s="53"/>
      <c r="U30" s="153"/>
      <c r="V30" s="64"/>
      <c r="W30" s="68"/>
      <c r="X30" s="438"/>
      <c r="Y30" s="62"/>
      <c r="Z30" s="231"/>
      <c r="AA30" s="16" t="s">
        <v>490</v>
      </c>
      <c r="AB30" s="86">
        <v>4</v>
      </c>
      <c r="AC30" s="64"/>
      <c r="AD30" s="64"/>
      <c r="AE30" s="85">
        <f>AB30/100</f>
        <v>0.04</v>
      </c>
      <c r="AF30" s="101">
        <f t="shared" si="5"/>
        <v>1.8480000000000001</v>
      </c>
      <c r="AG30" s="62"/>
      <c r="AH30" s="51"/>
      <c r="AI30" s="54"/>
      <c r="AJ30" s="53"/>
      <c r="AK30" s="153"/>
      <c r="AL30" s="64"/>
      <c r="AM30" s="68"/>
      <c r="AN30" s="438"/>
      <c r="AO30" s="62"/>
      <c r="AP30" s="410"/>
      <c r="AQ30" s="411"/>
      <c r="AR30" s="390"/>
      <c r="AS30" s="380"/>
      <c r="AT30" s="380"/>
      <c r="AU30" s="284"/>
      <c r="AV30" s="381"/>
      <c r="AW30" s="412"/>
    </row>
    <row r="31" spans="1:49" s="12" customFormat="1" ht="14.1" customHeight="1">
      <c r="A31" s="489"/>
      <c r="B31" s="187"/>
      <c r="C31" s="54"/>
      <c r="D31" s="122"/>
      <c r="E31" s="136"/>
      <c r="F31" s="136"/>
      <c r="G31" s="127"/>
      <c r="H31" s="76"/>
      <c r="I31" s="75"/>
      <c r="J31" s="66"/>
      <c r="K31" s="164"/>
      <c r="L31" s="85"/>
      <c r="M31" s="64"/>
      <c r="N31" s="64"/>
      <c r="O31" s="64"/>
      <c r="P31" s="101"/>
      <c r="Q31" s="75"/>
      <c r="R31" s="66"/>
      <c r="S31" s="60"/>
      <c r="T31" s="64"/>
      <c r="U31" s="123"/>
      <c r="V31" s="61"/>
      <c r="W31" s="67"/>
      <c r="X31" s="76"/>
      <c r="Y31" s="62"/>
      <c r="Z31" s="458"/>
      <c r="AA31" s="459"/>
      <c r="AB31" s="460"/>
      <c r="AC31" s="461"/>
      <c r="AD31" s="461"/>
      <c r="AE31" s="462"/>
      <c r="AF31" s="463"/>
      <c r="AG31" s="62"/>
      <c r="AH31" s="66"/>
      <c r="AI31" s="60"/>
      <c r="AJ31" s="64"/>
      <c r="AK31" s="153"/>
      <c r="AL31" s="64"/>
      <c r="AM31" s="68"/>
      <c r="AN31" s="438"/>
      <c r="AO31" s="62"/>
      <c r="AP31" s="380"/>
      <c r="AQ31" s="413"/>
      <c r="AR31" s="380"/>
      <c r="AS31" s="409"/>
      <c r="AT31" s="380"/>
      <c r="AU31" s="380"/>
      <c r="AV31" s="382"/>
      <c r="AW31" s="382"/>
    </row>
    <row r="32" spans="1:49" s="12" customFormat="1" ht="14.1" customHeight="1">
      <c r="A32" s="490"/>
      <c r="B32" s="212"/>
      <c r="C32" s="453"/>
      <c r="D32" s="454"/>
      <c r="E32" s="19"/>
      <c r="F32" s="19"/>
      <c r="G32" s="67"/>
      <c r="H32" s="104"/>
      <c r="I32" s="105"/>
      <c r="J32" s="212"/>
      <c r="K32" s="439"/>
      <c r="L32" s="440"/>
      <c r="M32" s="19"/>
      <c r="N32" s="19"/>
      <c r="O32" s="67"/>
      <c r="P32" s="104"/>
      <c r="Q32" s="105"/>
      <c r="R32" s="212" t="s">
        <v>51</v>
      </c>
      <c r="S32" s="451"/>
      <c r="T32" s="452"/>
      <c r="U32" s="19"/>
      <c r="V32" s="19"/>
      <c r="W32" s="19"/>
      <c r="X32" s="23"/>
      <c r="Y32" s="105"/>
      <c r="Z32" s="212" t="s">
        <v>88</v>
      </c>
      <c r="AA32" s="439" t="s">
        <v>89</v>
      </c>
      <c r="AB32" s="440">
        <v>1</v>
      </c>
      <c r="AC32" s="19"/>
      <c r="AD32" s="19"/>
      <c r="AE32" s="67"/>
      <c r="AF32" s="104"/>
      <c r="AG32" s="105"/>
      <c r="AH32" s="212" t="s">
        <v>51</v>
      </c>
      <c r="AI32" s="294"/>
      <c r="AJ32" s="56"/>
      <c r="AK32" s="19"/>
      <c r="AL32" s="19"/>
      <c r="AM32" s="67"/>
      <c r="AN32" s="436"/>
      <c r="AO32" s="105"/>
      <c r="AP32" s="414"/>
      <c r="AQ32" s="415"/>
      <c r="AR32" s="416"/>
      <c r="AS32" s="417"/>
      <c r="AT32" s="417"/>
      <c r="AU32" s="386"/>
      <c r="AV32" s="387"/>
      <c r="AW32" s="412"/>
    </row>
    <row r="33" spans="1:49" s="12" customFormat="1" ht="14.1" customHeight="1">
      <c r="A33" s="218"/>
      <c r="B33" s="486" t="s">
        <v>123</v>
      </c>
      <c r="C33" s="205" t="s">
        <v>42</v>
      </c>
      <c r="D33" s="148"/>
      <c r="E33" s="206"/>
      <c r="F33" s="206"/>
      <c r="G33" s="206"/>
      <c r="H33" s="472" t="s">
        <v>500</v>
      </c>
      <c r="I33" s="472" t="s">
        <v>501</v>
      </c>
      <c r="J33" s="486" t="s">
        <v>123</v>
      </c>
      <c r="K33" s="205" t="s">
        <v>38</v>
      </c>
      <c r="L33" s="149"/>
      <c r="M33" s="206"/>
      <c r="N33" s="206"/>
      <c r="O33" s="206"/>
      <c r="P33" s="472" t="s">
        <v>500</v>
      </c>
      <c r="Q33" s="472" t="s">
        <v>501</v>
      </c>
      <c r="R33" s="486" t="s">
        <v>123</v>
      </c>
      <c r="S33" s="205" t="s">
        <v>38</v>
      </c>
      <c r="T33" s="148"/>
      <c r="U33" s="206"/>
      <c r="V33" s="206"/>
      <c r="W33" s="206"/>
      <c r="X33" s="472" t="s">
        <v>500</v>
      </c>
      <c r="Y33" s="472" t="s">
        <v>501</v>
      </c>
      <c r="Z33" s="486" t="s">
        <v>123</v>
      </c>
      <c r="AA33" s="205" t="s">
        <v>38</v>
      </c>
      <c r="AB33" s="148"/>
      <c r="AC33" s="206"/>
      <c r="AD33" s="206"/>
      <c r="AE33" s="206"/>
      <c r="AF33" s="472" t="s">
        <v>500</v>
      </c>
      <c r="AG33" s="472" t="s">
        <v>501</v>
      </c>
      <c r="AH33" s="486" t="s">
        <v>123</v>
      </c>
      <c r="AI33" s="205" t="s">
        <v>38</v>
      </c>
      <c r="AJ33" s="148"/>
      <c r="AK33" s="206"/>
      <c r="AL33" s="206"/>
      <c r="AM33" s="206"/>
      <c r="AN33" s="472" t="s">
        <v>500</v>
      </c>
      <c r="AO33" s="472" t="s">
        <v>501</v>
      </c>
      <c r="AP33" s="497"/>
      <c r="AQ33" s="418"/>
      <c r="AR33" s="419"/>
      <c r="AS33" s="420"/>
      <c r="AT33" s="420"/>
      <c r="AU33" s="420"/>
      <c r="AV33" s="419"/>
      <c r="AW33" s="421"/>
    </row>
    <row r="34" spans="1:49" s="12" customFormat="1" ht="14.1" customHeight="1">
      <c r="A34" s="481"/>
      <c r="B34" s="486"/>
      <c r="C34" s="33" t="s">
        <v>46</v>
      </c>
      <c r="D34" s="92"/>
      <c r="E34" s="106"/>
      <c r="F34" s="106"/>
      <c r="G34" s="106"/>
      <c r="H34" s="41">
        <v>0</v>
      </c>
      <c r="I34" s="42">
        <f>SUM(E5:E32)</f>
        <v>0</v>
      </c>
      <c r="J34" s="486"/>
      <c r="K34" s="33" t="s">
        <v>48</v>
      </c>
      <c r="L34" s="41"/>
      <c r="M34" s="110"/>
      <c r="N34" s="110"/>
      <c r="O34" s="110"/>
      <c r="P34" s="41">
        <v>4.5</v>
      </c>
      <c r="Q34" s="42">
        <f>SUM(M5:M32)</f>
        <v>5</v>
      </c>
      <c r="R34" s="486"/>
      <c r="S34" s="33" t="s">
        <v>48</v>
      </c>
      <c r="T34" s="41"/>
      <c r="U34" s="110"/>
      <c r="V34" s="110"/>
      <c r="W34" s="110"/>
      <c r="X34" s="41">
        <v>4.5</v>
      </c>
      <c r="Y34" s="42">
        <f>SUM(U5:U32)</f>
        <v>5</v>
      </c>
      <c r="Z34" s="486"/>
      <c r="AA34" s="33" t="s">
        <v>48</v>
      </c>
      <c r="AB34" s="41"/>
      <c r="AC34" s="110"/>
      <c r="AD34" s="110"/>
      <c r="AE34" s="110"/>
      <c r="AF34" s="41">
        <v>4.5</v>
      </c>
      <c r="AG34" s="42">
        <f>SUM(AC5:AC32)</f>
        <v>5.2843137254901951</v>
      </c>
      <c r="AH34" s="486"/>
      <c r="AI34" s="33" t="s">
        <v>48</v>
      </c>
      <c r="AJ34" s="41"/>
      <c r="AK34" s="110"/>
      <c r="AL34" s="110"/>
      <c r="AM34" s="110"/>
      <c r="AN34" s="41">
        <v>4.5</v>
      </c>
      <c r="AO34" s="42">
        <f>SUM(AK5:AK32)</f>
        <v>5.1411764705882357</v>
      </c>
      <c r="AP34" s="497"/>
      <c r="AQ34" s="422"/>
      <c r="AR34" s="423"/>
      <c r="AS34" s="424"/>
      <c r="AT34" s="424"/>
      <c r="AU34" s="424"/>
      <c r="AV34" s="425"/>
      <c r="AW34" s="426"/>
    </row>
    <row r="35" spans="1:49" s="14" customFormat="1" ht="14.1" customHeight="1">
      <c r="A35" s="482"/>
      <c r="B35" s="486"/>
      <c r="C35" s="34" t="s">
        <v>47</v>
      </c>
      <c r="D35" s="93"/>
      <c r="E35" s="106"/>
      <c r="F35" s="106"/>
      <c r="G35" s="106"/>
      <c r="H35" s="42">
        <v>0</v>
      </c>
      <c r="I35" s="42">
        <f>SUM(F6:F32)</f>
        <v>0</v>
      </c>
      <c r="J35" s="486"/>
      <c r="K35" s="34" t="s">
        <v>49</v>
      </c>
      <c r="L35" s="42"/>
      <c r="M35" s="110"/>
      <c r="N35" s="110"/>
      <c r="O35" s="110"/>
      <c r="P35" s="42">
        <v>2</v>
      </c>
      <c r="Q35" s="42">
        <f>SUM(N6:N32)</f>
        <v>2.714285714285714</v>
      </c>
      <c r="R35" s="486"/>
      <c r="S35" s="34" t="s">
        <v>49</v>
      </c>
      <c r="T35" s="42"/>
      <c r="U35" s="110"/>
      <c r="V35" s="110"/>
      <c r="W35" s="110"/>
      <c r="X35" s="42">
        <v>2</v>
      </c>
      <c r="Y35" s="42">
        <f>SUM(V6:V32)</f>
        <v>2.5389610389610393</v>
      </c>
      <c r="Z35" s="486"/>
      <c r="AA35" s="34" t="s">
        <v>49</v>
      </c>
      <c r="AB35" s="42"/>
      <c r="AC35" s="110"/>
      <c r="AD35" s="110"/>
      <c r="AE35" s="110"/>
      <c r="AF35" s="42">
        <v>2</v>
      </c>
      <c r="AG35" s="42">
        <f>SUM(AD6:AD32)</f>
        <v>2.5636363636363635</v>
      </c>
      <c r="AH35" s="486"/>
      <c r="AI35" s="34" t="s">
        <v>49</v>
      </c>
      <c r="AJ35" s="42"/>
      <c r="AK35" s="110"/>
      <c r="AL35" s="110"/>
      <c r="AM35" s="110"/>
      <c r="AN35" s="42">
        <v>2</v>
      </c>
      <c r="AO35" s="42">
        <f>SUM(AL6:AL32)</f>
        <v>2.3568831168831168</v>
      </c>
      <c r="AP35" s="497"/>
      <c r="AQ35" s="427"/>
      <c r="AR35" s="426"/>
      <c r="AS35" s="424"/>
      <c r="AT35" s="424"/>
      <c r="AU35" s="424"/>
      <c r="AV35" s="425"/>
      <c r="AW35" s="426"/>
    </row>
    <row r="36" spans="1:49" s="14" customFormat="1" ht="14.1" customHeight="1">
      <c r="A36" s="482"/>
      <c r="B36" s="486"/>
      <c r="C36" s="35" t="s">
        <v>43</v>
      </c>
      <c r="D36" s="94"/>
      <c r="E36" s="92"/>
      <c r="F36" s="92"/>
      <c r="G36" s="92"/>
      <c r="H36" s="42">
        <f>I36</f>
        <v>0</v>
      </c>
      <c r="I36" s="42">
        <f>SUM(G8:G32)</f>
        <v>0</v>
      </c>
      <c r="J36" s="486"/>
      <c r="K36" s="35" t="s">
        <v>39</v>
      </c>
      <c r="L36" s="43"/>
      <c r="M36" s="41"/>
      <c r="N36" s="41"/>
      <c r="O36" s="41"/>
      <c r="P36" s="42">
        <f>Q36</f>
        <v>1.75</v>
      </c>
      <c r="Q36" s="42">
        <f>SUM(O8:O32)</f>
        <v>1.75</v>
      </c>
      <c r="R36" s="486"/>
      <c r="S36" s="35" t="s">
        <v>39</v>
      </c>
      <c r="T36" s="43"/>
      <c r="U36" s="41"/>
      <c r="V36" s="41"/>
      <c r="W36" s="41"/>
      <c r="X36" s="42">
        <f>Y36</f>
        <v>1.45</v>
      </c>
      <c r="Y36" s="42">
        <f>SUM(W8:W32)</f>
        <v>1.45</v>
      </c>
      <c r="Z36" s="486"/>
      <c r="AA36" s="35" t="s">
        <v>39</v>
      </c>
      <c r="AB36" s="43"/>
      <c r="AC36" s="41"/>
      <c r="AD36" s="41"/>
      <c r="AE36" s="41"/>
      <c r="AF36" s="42">
        <f>AG36</f>
        <v>1.9900000000000002</v>
      </c>
      <c r="AG36" s="42">
        <f>SUM(AE8:AE32)</f>
        <v>1.9900000000000002</v>
      </c>
      <c r="AH36" s="486"/>
      <c r="AI36" s="35" t="s">
        <v>39</v>
      </c>
      <c r="AJ36" s="43"/>
      <c r="AK36" s="41"/>
      <c r="AL36" s="41"/>
      <c r="AM36" s="41"/>
      <c r="AN36" s="42">
        <f>AO36</f>
        <v>1.82</v>
      </c>
      <c r="AO36" s="42">
        <f>SUM(AM8:AM32)</f>
        <v>1.82</v>
      </c>
      <c r="AP36" s="497"/>
      <c r="AQ36" s="428"/>
      <c r="AR36" s="429"/>
      <c r="AS36" s="423"/>
      <c r="AT36" s="423"/>
      <c r="AU36" s="423"/>
      <c r="AV36" s="430"/>
      <c r="AW36" s="426"/>
    </row>
    <row r="37" spans="1:49" s="12" customFormat="1" ht="14.1" customHeight="1">
      <c r="A37" s="482"/>
      <c r="B37" s="486"/>
      <c r="C37" s="35" t="s">
        <v>44</v>
      </c>
      <c r="D37" s="94"/>
      <c r="E37" s="93"/>
      <c r="F37" s="93"/>
      <c r="G37" s="93"/>
      <c r="H37" s="42">
        <v>0</v>
      </c>
      <c r="I37" s="42">
        <v>0</v>
      </c>
      <c r="J37" s="486"/>
      <c r="K37" s="35" t="s">
        <v>114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486"/>
      <c r="S37" s="35" t="s">
        <v>40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86"/>
      <c r="AA37" s="35" t="s">
        <v>40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86"/>
      <c r="AI37" s="35" t="s">
        <v>40</v>
      </c>
      <c r="AJ37" s="43"/>
      <c r="AK37" s="42"/>
      <c r="AL37" s="42"/>
      <c r="AM37" s="42"/>
      <c r="AN37" s="42">
        <f>AO37</f>
        <v>0</v>
      </c>
      <c r="AO37" s="42">
        <f>AJ32</f>
        <v>0</v>
      </c>
      <c r="AP37" s="497"/>
      <c r="AQ37" s="428"/>
      <c r="AR37" s="429"/>
      <c r="AS37" s="426"/>
      <c r="AT37" s="426"/>
      <c r="AU37" s="426"/>
      <c r="AV37" s="431"/>
      <c r="AW37" s="426"/>
    </row>
    <row r="38" spans="1:49" s="12" customFormat="1" ht="14.1" customHeight="1">
      <c r="A38" s="482"/>
      <c r="B38" s="486"/>
      <c r="C38" s="33" t="s">
        <v>45</v>
      </c>
      <c r="D38" s="94"/>
      <c r="E38" s="94"/>
      <c r="F38" s="94"/>
      <c r="G38" s="94"/>
      <c r="H38" s="42">
        <v>0</v>
      </c>
      <c r="I38" s="42">
        <v>0</v>
      </c>
      <c r="J38" s="486"/>
      <c r="K38" s="33" t="s">
        <v>45</v>
      </c>
      <c r="L38" s="43"/>
      <c r="M38" s="43"/>
      <c r="N38" s="43"/>
      <c r="O38" s="43"/>
      <c r="P38" s="42">
        <v>0</v>
      </c>
      <c r="Q38" s="42">
        <v>0</v>
      </c>
      <c r="R38" s="486"/>
      <c r="S38" s="33" t="s">
        <v>45</v>
      </c>
      <c r="T38" s="43"/>
      <c r="U38" s="43"/>
      <c r="V38" s="43"/>
      <c r="W38" s="43"/>
      <c r="X38" s="42">
        <v>0</v>
      </c>
      <c r="Y38" s="42">
        <v>0</v>
      </c>
      <c r="Z38" s="486"/>
      <c r="AA38" s="33" t="s">
        <v>45</v>
      </c>
      <c r="AB38" s="43"/>
      <c r="AC38" s="43"/>
      <c r="AD38" s="43"/>
      <c r="AE38" s="43"/>
      <c r="AF38" s="42">
        <v>0</v>
      </c>
      <c r="AG38" s="42">
        <v>0</v>
      </c>
      <c r="AH38" s="486"/>
      <c r="AI38" s="33" t="s">
        <v>45</v>
      </c>
      <c r="AJ38" s="43"/>
      <c r="AK38" s="43"/>
      <c r="AL38" s="43"/>
      <c r="AM38" s="43"/>
      <c r="AN38" s="42">
        <v>0</v>
      </c>
      <c r="AO38" s="42">
        <v>0</v>
      </c>
      <c r="AP38" s="497"/>
      <c r="AQ38" s="422"/>
      <c r="AR38" s="429"/>
      <c r="AS38" s="429"/>
      <c r="AT38" s="429"/>
      <c r="AU38" s="429"/>
      <c r="AV38" s="429"/>
      <c r="AW38" s="426"/>
    </row>
    <row r="39" spans="1:49" s="12" customFormat="1" ht="14.1" customHeight="1">
      <c r="A39" s="482"/>
      <c r="B39" s="486"/>
      <c r="C39" s="33" t="s">
        <v>110</v>
      </c>
      <c r="D39" s="94"/>
      <c r="E39" s="94"/>
      <c r="F39" s="94"/>
      <c r="G39" s="94"/>
      <c r="H39" s="42">
        <v>0</v>
      </c>
      <c r="I39" s="42">
        <v>0</v>
      </c>
      <c r="J39" s="486"/>
      <c r="K39" s="33" t="s">
        <v>110</v>
      </c>
      <c r="L39" s="43"/>
      <c r="M39" s="43"/>
      <c r="N39" s="43"/>
      <c r="O39" s="43"/>
      <c r="P39" s="42">
        <v>2.5</v>
      </c>
      <c r="Q39" s="42">
        <v>2.5</v>
      </c>
      <c r="R39" s="486"/>
      <c r="S39" s="33" t="s">
        <v>110</v>
      </c>
      <c r="T39" s="43"/>
      <c r="U39" s="43"/>
      <c r="V39" s="43"/>
      <c r="W39" s="43"/>
      <c r="X39" s="42">
        <v>2.5</v>
      </c>
      <c r="Y39" s="42">
        <v>2.5</v>
      </c>
      <c r="Z39" s="486"/>
      <c r="AA39" s="33" t="s">
        <v>110</v>
      </c>
      <c r="AB39" s="43"/>
      <c r="AC39" s="43"/>
      <c r="AD39" s="43"/>
      <c r="AE39" s="43"/>
      <c r="AF39" s="42">
        <v>2.5</v>
      </c>
      <c r="AG39" s="42">
        <v>2.5</v>
      </c>
      <c r="AH39" s="486"/>
      <c r="AI39" s="33" t="s">
        <v>110</v>
      </c>
      <c r="AJ39" s="43"/>
      <c r="AK39" s="43"/>
      <c r="AL39" s="43"/>
      <c r="AM39" s="43"/>
      <c r="AN39" s="42">
        <v>2.5</v>
      </c>
      <c r="AO39" s="42">
        <v>2.5</v>
      </c>
      <c r="AP39" s="497"/>
      <c r="AQ39" s="422"/>
      <c r="AR39" s="429"/>
      <c r="AS39" s="429"/>
      <c r="AT39" s="429"/>
      <c r="AU39" s="429"/>
      <c r="AV39" s="429"/>
      <c r="AW39" s="426"/>
    </row>
    <row r="40" spans="1:49" s="12" customFormat="1" ht="14.1" customHeight="1">
      <c r="A40" s="483"/>
      <c r="B40" s="487"/>
      <c r="C40" s="35" t="s">
        <v>122</v>
      </c>
      <c r="D40" s="94"/>
      <c r="E40" s="94"/>
      <c r="F40" s="94"/>
      <c r="G40" s="94"/>
      <c r="H40" s="44">
        <f>(H34*70)+(H35*75)+(H36*25)+(H37*60)+(H38*150)+(H39*45)</f>
        <v>0</v>
      </c>
      <c r="I40" s="44">
        <f>(I34*70)+(I35*75)+(I36*25)+(I37*60)+(I38*150)+(I39*45)</f>
        <v>0</v>
      </c>
      <c r="J40" s="487"/>
      <c r="K40" s="35" t="s">
        <v>122</v>
      </c>
      <c r="L40" s="43"/>
      <c r="M40" s="43"/>
      <c r="N40" s="43"/>
      <c r="O40" s="43"/>
      <c r="P40" s="44">
        <f>(P34*70)+(P35*75)+(P36*25)+(P37*60)+(P38*150)+(P39*45)</f>
        <v>621.25</v>
      </c>
      <c r="Q40" s="44">
        <f>(Q34*70)+(Q35*75)+(Q36*25)+(Q37*60)+(Q38*150)+(Q39*45)</f>
        <v>709.82142857142856</v>
      </c>
      <c r="R40" s="487"/>
      <c r="S40" s="35" t="s">
        <v>122</v>
      </c>
      <c r="T40" s="43"/>
      <c r="U40" s="43"/>
      <c r="V40" s="43"/>
      <c r="W40" s="43"/>
      <c r="X40" s="44">
        <f>(X34*70)+(X35*75)+(X36*25)+(X37*60)+(X38*150)+(X39*45)</f>
        <v>613.75</v>
      </c>
      <c r="Y40" s="44">
        <f>(Y34*70)+(Y35*75)+(Y36*25)+(Y37*60)+(Y38*150)+(Y39*45)</f>
        <v>689.17207792207796</v>
      </c>
      <c r="Z40" s="487"/>
      <c r="AA40" s="35" t="s">
        <v>122</v>
      </c>
      <c r="AB40" s="43"/>
      <c r="AC40" s="43"/>
      <c r="AD40" s="43"/>
      <c r="AE40" s="43"/>
      <c r="AF40" s="44">
        <f>(AF34*70)+(AF35*75)+(AF36*25)+(AF37*60)+(AF38*150)+(AF39*45)</f>
        <v>687.25</v>
      </c>
      <c r="AG40" s="44">
        <f>(AG34*70)+(AG35*75)+(AG36*25)+(AG37*60)+(AG38*150)+(AG39*45)</f>
        <v>784.42468805704084</v>
      </c>
      <c r="AH40" s="487"/>
      <c r="AI40" s="35" t="s">
        <v>122</v>
      </c>
      <c r="AJ40" s="43"/>
      <c r="AK40" s="43"/>
      <c r="AL40" s="43"/>
      <c r="AM40" s="43"/>
      <c r="AN40" s="44">
        <f>(AN34*70)+(AN35*75)+(AN36*25)+(AN37*60)+(AN38*150)+(AN39*45)</f>
        <v>623</v>
      </c>
      <c r="AO40" s="44">
        <f>(AO34*70)+(AO35*75)+(AO36*25)+(AO37*60)+(AO38*150)+(AO39*45)</f>
        <v>694.64858670741023</v>
      </c>
      <c r="AP40" s="497"/>
      <c r="AQ40" s="428"/>
      <c r="AR40" s="429"/>
      <c r="AS40" s="429"/>
      <c r="AT40" s="429"/>
      <c r="AU40" s="429"/>
      <c r="AV40" s="431"/>
      <c r="AW40" s="431"/>
    </row>
    <row r="41" spans="1:49" ht="19.5" customHeight="1">
      <c r="B41" s="12"/>
      <c r="C41" s="265" t="s">
        <v>35</v>
      </c>
      <c r="D41" s="266"/>
      <c r="E41" s="266"/>
      <c r="F41" s="267"/>
      <c r="G41" s="267"/>
      <c r="H41" s="268"/>
      <c r="I41" s="266"/>
      <c r="J41" s="266"/>
      <c r="K41" s="265" t="s">
        <v>41</v>
      </c>
      <c r="L41" s="266"/>
      <c r="M41" s="266"/>
      <c r="N41" s="266"/>
      <c r="O41" s="266"/>
      <c r="P41" s="268"/>
      <c r="Q41" s="266"/>
      <c r="R41" s="266"/>
      <c r="S41" s="266" t="s">
        <v>36</v>
      </c>
      <c r="T41" s="266"/>
      <c r="U41" s="266"/>
      <c r="V41" s="266"/>
      <c r="W41" s="266"/>
      <c r="X41" s="268"/>
      <c r="Z41" s="12"/>
      <c r="AA41" s="39"/>
      <c r="AH41" s="12"/>
      <c r="AI41" s="39"/>
    </row>
    <row r="42" spans="1:49" ht="18.75" customHeight="1">
      <c r="B42" s="12"/>
      <c r="C42" s="498" t="s">
        <v>96</v>
      </c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R42" s="12"/>
      <c r="S42" s="12"/>
      <c r="Z42" s="12"/>
      <c r="AA42" s="39"/>
    </row>
    <row r="43" spans="1:49" ht="14.1" customHeight="1">
      <c r="K43"/>
      <c r="S43" s="3"/>
      <c r="AI43"/>
      <c r="AN43"/>
    </row>
    <row r="44" spans="1:49" ht="14.1" customHeight="1">
      <c r="K44"/>
      <c r="S44" s="3"/>
      <c r="AI44"/>
      <c r="AN44"/>
    </row>
    <row r="45" spans="1:49" ht="14.1" customHeight="1">
      <c r="K45"/>
      <c r="S45" s="3"/>
      <c r="AI45"/>
      <c r="AN45"/>
    </row>
    <row r="46" spans="1:49" ht="14.1" customHeight="1">
      <c r="K46"/>
      <c r="S46" s="3"/>
      <c r="AI46"/>
      <c r="AN46"/>
    </row>
    <row r="47" spans="1:49" ht="14.1" customHeight="1">
      <c r="K47"/>
      <c r="S47" s="3"/>
      <c r="AA47"/>
      <c r="AF47"/>
      <c r="AI47"/>
      <c r="AN47"/>
    </row>
    <row r="48" spans="1:49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  <row r="65514" customFormat="1"/>
    <row r="65515" customFormat="1"/>
    <row r="65516" customFormat="1"/>
    <row r="65517" customFormat="1"/>
  </sheetData>
  <mergeCells count="26">
    <mergeCell ref="AQ22:AQ24"/>
    <mergeCell ref="AP33:AP40"/>
    <mergeCell ref="C42:O42"/>
    <mergeCell ref="D1:J1"/>
    <mergeCell ref="AA3:AB3"/>
    <mergeCell ref="AI3:AJ3"/>
    <mergeCell ref="AI22:AI24"/>
    <mergeCell ref="L1:AB1"/>
    <mergeCell ref="A5:A7"/>
    <mergeCell ref="A8:A14"/>
    <mergeCell ref="AQ3:AR3"/>
    <mergeCell ref="A15:A20"/>
    <mergeCell ref="D2:E2"/>
    <mergeCell ref="A3:A4"/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W6551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10.875" hidden="1" customWidth="1"/>
    <col min="6" max="6" width="10.875" style="6" hidden="1" customWidth="1"/>
    <col min="7" max="7" width="4.625" style="6" hidden="1" customWidth="1"/>
    <col min="8" max="8" width="3.625" style="2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4" width="10.875" hidden="1" customWidth="1"/>
    <col min="15" max="15" width="4.625" hidden="1" customWidth="1"/>
    <col min="16" max="16" width="3.625" style="2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2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3.75" hidden="1" customWidth="1"/>
    <col min="30" max="30" width="10.875" hidden="1" customWidth="1"/>
    <col min="31" max="31" width="4.625" hidden="1" customWidth="1"/>
    <col min="32" max="32" width="3.625" style="2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27" customWidth="1"/>
    <col min="41" max="41" width="4.625" customWidth="1"/>
  </cols>
  <sheetData>
    <row r="1" spans="1:41" ht="19.5" customHeight="1">
      <c r="A1" s="7"/>
      <c r="B1" s="7"/>
      <c r="C1" s="7"/>
      <c r="D1" s="499" t="s">
        <v>16</v>
      </c>
      <c r="E1" s="499"/>
      <c r="F1" s="499"/>
      <c r="G1" s="499"/>
      <c r="H1" s="499"/>
      <c r="I1" s="499"/>
      <c r="J1" s="499"/>
      <c r="K1" s="6" t="s">
        <v>502</v>
      </c>
      <c r="L1" s="501" t="s">
        <v>349</v>
      </c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14</v>
      </c>
      <c r="B2" s="1" t="s">
        <v>17</v>
      </c>
      <c r="C2" s="4" t="s">
        <v>1</v>
      </c>
      <c r="D2" s="493">
        <v>462</v>
      </c>
      <c r="E2" s="493"/>
      <c r="F2" s="25"/>
      <c r="G2" s="25"/>
      <c r="H2" s="25"/>
      <c r="I2" s="25"/>
      <c r="J2" s="26"/>
      <c r="K2" s="505" t="s">
        <v>348</v>
      </c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  <c r="AF2" s="506"/>
      <c r="AG2" s="506"/>
      <c r="AH2" s="506"/>
      <c r="AI2" s="506"/>
      <c r="AJ2" s="506"/>
      <c r="AK2" s="506"/>
      <c r="AL2" s="506"/>
      <c r="AM2" s="506"/>
      <c r="AN2" s="506"/>
      <c r="AO2" s="506"/>
    </row>
    <row r="3" spans="1:41" s="12" customFormat="1" ht="14.1" customHeight="1">
      <c r="A3" s="494" t="s">
        <v>6</v>
      </c>
      <c r="B3" s="13"/>
      <c r="C3" s="500">
        <v>45705</v>
      </c>
      <c r="D3" s="500"/>
      <c r="E3" s="15"/>
      <c r="F3" s="15"/>
      <c r="G3" s="15"/>
      <c r="H3" s="24"/>
      <c r="I3" s="13" t="s">
        <v>27</v>
      </c>
      <c r="J3" s="13"/>
      <c r="K3" s="500">
        <f>C3+1</f>
        <v>45706</v>
      </c>
      <c r="L3" s="500"/>
      <c r="M3" s="15"/>
      <c r="N3" s="15"/>
      <c r="O3" s="15"/>
      <c r="P3" s="24"/>
      <c r="Q3" s="13" t="s">
        <v>23</v>
      </c>
      <c r="R3" s="109"/>
      <c r="S3" s="500">
        <f>C3+2</f>
        <v>45707</v>
      </c>
      <c r="T3" s="500"/>
      <c r="U3" s="15"/>
      <c r="V3" s="15"/>
      <c r="W3" s="15"/>
      <c r="X3" s="24"/>
      <c r="Y3" s="13" t="s">
        <v>24</v>
      </c>
      <c r="Z3" s="109"/>
      <c r="AA3" s="500">
        <f>C3+3</f>
        <v>45708</v>
      </c>
      <c r="AB3" s="500"/>
      <c r="AC3" s="15"/>
      <c r="AD3" s="15"/>
      <c r="AE3" s="15"/>
      <c r="AF3" s="24"/>
      <c r="AG3" s="13" t="s">
        <v>25</v>
      </c>
      <c r="AH3" s="109"/>
      <c r="AI3" s="500">
        <f>C3+4</f>
        <v>45709</v>
      </c>
      <c r="AJ3" s="500"/>
      <c r="AK3" s="15"/>
      <c r="AL3" s="15"/>
      <c r="AM3" s="15"/>
      <c r="AN3" s="24"/>
      <c r="AO3" s="13" t="s">
        <v>26</v>
      </c>
    </row>
    <row r="4" spans="1:41" s="12" customFormat="1" ht="14.1" customHeight="1">
      <c r="A4" s="494"/>
      <c r="B4" s="13" t="s">
        <v>11</v>
      </c>
      <c r="C4" s="13" t="s">
        <v>12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21</v>
      </c>
      <c r="I4" s="13" t="s">
        <v>37</v>
      </c>
      <c r="J4" s="13" t="s">
        <v>11</v>
      </c>
      <c r="K4" s="13" t="s">
        <v>12</v>
      </c>
      <c r="L4" s="13" t="s">
        <v>15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21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21</v>
      </c>
      <c r="AG4" s="13" t="s">
        <v>37</v>
      </c>
      <c r="AH4" s="109" t="s">
        <v>11</v>
      </c>
      <c r="AI4" s="13" t="s">
        <v>12</v>
      </c>
      <c r="AJ4" s="13" t="s">
        <v>15</v>
      </c>
      <c r="AK4" s="13" t="s">
        <v>19</v>
      </c>
      <c r="AL4" s="13" t="s">
        <v>20</v>
      </c>
      <c r="AM4" s="13" t="s">
        <v>22</v>
      </c>
      <c r="AN4" s="24" t="s">
        <v>21</v>
      </c>
      <c r="AO4" s="13" t="s">
        <v>37</v>
      </c>
    </row>
    <row r="5" spans="1:41" s="12" customFormat="1" ht="14.1" customHeight="1">
      <c r="A5" s="507" t="s">
        <v>13</v>
      </c>
      <c r="B5" s="72" t="s">
        <v>81</v>
      </c>
      <c r="C5" s="107" t="s">
        <v>77</v>
      </c>
      <c r="D5" s="108">
        <v>90</v>
      </c>
      <c r="E5" s="64">
        <f>D5/20</f>
        <v>4.5</v>
      </c>
      <c r="F5" s="13"/>
      <c r="G5" s="13"/>
      <c r="H5" s="101">
        <f>(D5*$D$2)/1000</f>
        <v>41.58</v>
      </c>
      <c r="I5" s="62"/>
      <c r="J5" s="72" t="s">
        <v>90</v>
      </c>
      <c r="K5" s="107" t="s">
        <v>77</v>
      </c>
      <c r="L5" s="108">
        <v>70</v>
      </c>
      <c r="M5" s="64">
        <f>L5/20</f>
        <v>3.5</v>
      </c>
      <c r="N5" s="13"/>
      <c r="O5" s="13"/>
      <c r="P5" s="101">
        <f>(L5*$D$2)/1000</f>
        <v>32.340000000000003</v>
      </c>
      <c r="Q5" s="62"/>
      <c r="R5" s="303" t="s">
        <v>183</v>
      </c>
      <c r="S5" s="69" t="s">
        <v>299</v>
      </c>
      <c r="T5" s="307">
        <v>225</v>
      </c>
      <c r="U5" s="64">
        <f>T5/45</f>
        <v>5</v>
      </c>
      <c r="V5" s="13"/>
      <c r="W5" s="13"/>
      <c r="X5" s="101">
        <f>(T5*$D$2)/1000</f>
        <v>103.95</v>
      </c>
      <c r="Y5" s="308"/>
      <c r="Z5" s="72" t="s">
        <v>76</v>
      </c>
      <c r="AA5" s="107" t="s">
        <v>77</v>
      </c>
      <c r="AB5" s="108">
        <v>70</v>
      </c>
      <c r="AC5" s="64">
        <f>AB5/20</f>
        <v>3.5</v>
      </c>
      <c r="AD5" s="13"/>
      <c r="AE5" s="13"/>
      <c r="AF5" s="101">
        <f>(AB5*$D$2)/1000</f>
        <v>32.340000000000003</v>
      </c>
      <c r="AG5" s="62"/>
      <c r="AH5" s="72" t="s">
        <v>496</v>
      </c>
      <c r="AI5" s="107" t="s">
        <v>77</v>
      </c>
      <c r="AJ5" s="108">
        <v>75</v>
      </c>
      <c r="AK5" s="64">
        <f>AJ5/20</f>
        <v>3.75</v>
      </c>
      <c r="AL5" s="13"/>
      <c r="AM5" s="13"/>
      <c r="AN5" s="101">
        <f>(AJ5*$D$2)/1000</f>
        <v>34.65</v>
      </c>
      <c r="AO5" s="62"/>
    </row>
    <row r="6" spans="1:41" s="12" customFormat="1" ht="14.1" customHeight="1">
      <c r="A6" s="507"/>
      <c r="B6" s="63" t="s">
        <v>57</v>
      </c>
      <c r="C6" s="73"/>
      <c r="D6" s="74"/>
      <c r="E6" s="64"/>
      <c r="F6" s="64"/>
      <c r="G6" s="67"/>
      <c r="H6" s="104"/>
      <c r="I6" s="62"/>
      <c r="J6" s="63" t="s">
        <v>57</v>
      </c>
      <c r="K6" s="73" t="s">
        <v>79</v>
      </c>
      <c r="L6" s="74">
        <v>20</v>
      </c>
      <c r="M6" s="64">
        <f>L6/20</f>
        <v>1</v>
      </c>
      <c r="N6" s="64"/>
      <c r="O6" s="13"/>
      <c r="P6" s="101">
        <f>(L6*$D$2)/1000</f>
        <v>9.24</v>
      </c>
      <c r="Q6" s="104"/>
      <c r="R6" s="63"/>
      <c r="S6" s="309"/>
      <c r="T6" s="64"/>
      <c r="U6" s="64"/>
      <c r="V6" s="64"/>
      <c r="W6" s="67"/>
      <c r="X6" s="104"/>
      <c r="Y6" s="308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9.24</v>
      </c>
      <c r="AG6" s="104"/>
      <c r="AH6" s="63" t="s">
        <v>497</v>
      </c>
      <c r="AI6" s="73" t="s">
        <v>498</v>
      </c>
      <c r="AJ6" s="74">
        <v>20</v>
      </c>
      <c r="AK6" s="64">
        <f>AJ6/20</f>
        <v>1</v>
      </c>
      <c r="AL6" s="64"/>
      <c r="AM6" s="13"/>
      <c r="AN6" s="101">
        <f>(AJ6*$D$2)/1000</f>
        <v>9.24</v>
      </c>
      <c r="AO6" s="117"/>
    </row>
    <row r="7" spans="1:41" s="12" customFormat="1" ht="14.1" customHeight="1">
      <c r="A7" s="507"/>
      <c r="B7" s="17" t="s">
        <v>80</v>
      </c>
      <c r="C7" s="5"/>
      <c r="D7" s="22"/>
      <c r="E7" s="13"/>
      <c r="F7" s="13"/>
      <c r="G7" s="13"/>
      <c r="H7" s="62"/>
      <c r="I7" s="62"/>
      <c r="J7" s="17" t="s">
        <v>91</v>
      </c>
      <c r="K7" s="5"/>
      <c r="L7" s="13"/>
      <c r="M7" s="13"/>
      <c r="N7" s="13"/>
      <c r="O7" s="13"/>
      <c r="P7" s="24"/>
      <c r="Q7" s="104"/>
      <c r="R7" s="68" t="s">
        <v>298</v>
      </c>
      <c r="S7" s="309"/>
      <c r="T7" s="64"/>
      <c r="U7" s="13"/>
      <c r="V7" s="13"/>
      <c r="W7" s="13"/>
      <c r="X7" s="62"/>
      <c r="Y7" s="308"/>
      <c r="Z7" s="17" t="s">
        <v>80</v>
      </c>
      <c r="AA7" s="5"/>
      <c r="AB7" s="13"/>
      <c r="AC7" s="13"/>
      <c r="AD7" s="13"/>
      <c r="AE7" s="13"/>
      <c r="AF7" s="24"/>
      <c r="AG7" s="104"/>
      <c r="AH7" s="17" t="s">
        <v>80</v>
      </c>
      <c r="AI7" s="5"/>
      <c r="AJ7" s="13"/>
      <c r="AK7" s="13"/>
      <c r="AL7" s="13"/>
      <c r="AM7" s="13"/>
      <c r="AN7" s="24"/>
      <c r="AO7" s="117"/>
    </row>
    <row r="8" spans="1:41" s="12" customFormat="1" ht="14.1" customHeight="1">
      <c r="A8" s="507" t="s">
        <v>2</v>
      </c>
      <c r="B8" s="271" t="s">
        <v>392</v>
      </c>
      <c r="C8" s="144" t="s">
        <v>258</v>
      </c>
      <c r="D8" s="64">
        <v>70</v>
      </c>
      <c r="E8" s="120"/>
      <c r="F8" s="120">
        <f>D8/35</f>
        <v>2</v>
      </c>
      <c r="G8" s="120"/>
      <c r="H8" s="101">
        <f>(D8*$D$2)/1000</f>
        <v>32.340000000000003</v>
      </c>
      <c r="I8" s="87"/>
      <c r="J8" s="296" t="s">
        <v>229</v>
      </c>
      <c r="K8" s="82" t="s">
        <v>230</v>
      </c>
      <c r="L8" s="86">
        <v>85</v>
      </c>
      <c r="M8" s="176"/>
      <c r="N8" s="89">
        <f>L8*0.8/35</f>
        <v>1.9428571428571428</v>
      </c>
      <c r="O8" s="85"/>
      <c r="P8" s="101">
        <f>(L8*$D$2)/1000</f>
        <v>39.270000000000003</v>
      </c>
      <c r="Q8" s="84"/>
      <c r="R8" s="66" t="s">
        <v>432</v>
      </c>
      <c r="S8" s="195" t="s">
        <v>437</v>
      </c>
      <c r="T8" s="64">
        <v>40</v>
      </c>
      <c r="U8" s="85"/>
      <c r="V8" s="86">
        <f>T8/35</f>
        <v>1.1428571428571428</v>
      </c>
      <c r="W8" s="85"/>
      <c r="X8" s="101">
        <f>(T8*$D$2)/1000</f>
        <v>18.48</v>
      </c>
      <c r="Y8" s="87"/>
      <c r="Z8" s="311" t="s">
        <v>446</v>
      </c>
      <c r="AA8" s="293" t="s">
        <v>375</v>
      </c>
      <c r="AB8" s="86">
        <v>100</v>
      </c>
      <c r="AC8" s="103"/>
      <c r="AD8" s="86">
        <f>AB8*0.7/40</f>
        <v>1.75</v>
      </c>
      <c r="AE8" s="135"/>
      <c r="AF8" s="121">
        <f>(AB8*$D$2)/1000</f>
        <v>46.2</v>
      </c>
      <c r="AG8" s="87"/>
      <c r="AH8" s="281" t="s">
        <v>162</v>
      </c>
      <c r="AI8" s="82" t="s">
        <v>163</v>
      </c>
      <c r="AJ8" s="86">
        <v>60</v>
      </c>
      <c r="AK8" s="103"/>
      <c r="AL8" s="86">
        <f>AJ8/35</f>
        <v>1.7142857142857142</v>
      </c>
      <c r="AM8" s="135"/>
      <c r="AN8" s="24">
        <f>(AJ8*$D$2)/1000</f>
        <v>27.72</v>
      </c>
      <c r="AO8" s="87"/>
    </row>
    <row r="9" spans="1:41" s="12" customFormat="1" ht="14.1" customHeight="1">
      <c r="A9" s="507"/>
      <c r="B9" s="272" t="s">
        <v>393</v>
      </c>
      <c r="C9" s="273" t="s">
        <v>394</v>
      </c>
      <c r="D9" s="64">
        <v>30</v>
      </c>
      <c r="E9" s="53"/>
      <c r="F9" s="120"/>
      <c r="G9" s="128">
        <f>D9/100</f>
        <v>0.3</v>
      </c>
      <c r="H9" s="101">
        <f t="shared" ref="H9:H10" si="0">(D9*$D$2)/1000</f>
        <v>13.86</v>
      </c>
      <c r="I9" s="84"/>
      <c r="J9" s="90" t="s">
        <v>231</v>
      </c>
      <c r="K9" s="143" t="s">
        <v>232</v>
      </c>
      <c r="L9" s="163">
        <v>2</v>
      </c>
      <c r="M9" s="120"/>
      <c r="N9" s="120"/>
      <c r="O9" s="135"/>
      <c r="P9" s="101">
        <f>(L9*$D$2)/1000</f>
        <v>0.92400000000000004</v>
      </c>
      <c r="Q9" s="87"/>
      <c r="R9" s="66" t="s">
        <v>433</v>
      </c>
      <c r="S9" s="276" t="s">
        <v>434</v>
      </c>
      <c r="T9" s="64">
        <v>30</v>
      </c>
      <c r="U9" s="120"/>
      <c r="V9" s="128"/>
      <c r="W9" s="85">
        <f>T9/100</f>
        <v>0.3</v>
      </c>
      <c r="X9" s="101">
        <f t="shared" ref="X9:X12" si="1">(T9*$D$2)/1000</f>
        <v>13.86</v>
      </c>
      <c r="Y9" s="84"/>
      <c r="Z9" s="311" t="s">
        <v>447</v>
      </c>
      <c r="AA9" s="195" t="s">
        <v>438</v>
      </c>
      <c r="AB9" s="86">
        <v>20</v>
      </c>
      <c r="AC9" s="103"/>
      <c r="AD9" s="120"/>
      <c r="AE9" s="85">
        <f>AB9/100</f>
        <v>0.2</v>
      </c>
      <c r="AF9" s="121">
        <f>(AB9*$D$2)/1000</f>
        <v>9.24</v>
      </c>
      <c r="AG9" s="84"/>
      <c r="AH9" s="51" t="s">
        <v>128</v>
      </c>
      <c r="AI9" s="82" t="s">
        <v>141</v>
      </c>
      <c r="AJ9" s="86">
        <v>15</v>
      </c>
      <c r="AK9" s="103"/>
      <c r="AL9" s="120"/>
      <c r="AM9" s="85">
        <f>AJ9/100</f>
        <v>0.15</v>
      </c>
      <c r="AN9" s="24">
        <f>(AJ9*$D$2)/1000</f>
        <v>6.93</v>
      </c>
      <c r="AO9" s="84"/>
    </row>
    <row r="10" spans="1:41" s="12" customFormat="1" ht="14.1" customHeight="1">
      <c r="A10" s="507"/>
      <c r="B10" s="66" t="s">
        <v>285</v>
      </c>
      <c r="C10" s="273" t="s">
        <v>395</v>
      </c>
      <c r="D10" s="64">
        <v>5</v>
      </c>
      <c r="E10" s="53"/>
      <c r="F10" s="120"/>
      <c r="G10" s="85"/>
      <c r="H10" s="101">
        <f t="shared" si="0"/>
        <v>2.31</v>
      </c>
      <c r="I10" s="84"/>
      <c r="J10" s="90" t="s">
        <v>233</v>
      </c>
      <c r="K10" s="143" t="s">
        <v>234</v>
      </c>
      <c r="L10" s="163">
        <v>1</v>
      </c>
      <c r="M10" s="181"/>
      <c r="N10" s="120"/>
      <c r="O10" s="135"/>
      <c r="P10" s="101">
        <f>(L10*$D$2)/1000</f>
        <v>0.46200000000000002</v>
      </c>
      <c r="Q10" s="84"/>
      <c r="R10" s="66" t="s">
        <v>275</v>
      </c>
      <c r="S10" s="275" t="s">
        <v>435</v>
      </c>
      <c r="T10" s="64">
        <v>5</v>
      </c>
      <c r="U10" s="310"/>
      <c r="V10" s="86"/>
      <c r="W10" s="85">
        <f>T10/100</f>
        <v>0.05</v>
      </c>
      <c r="X10" s="101">
        <f t="shared" si="1"/>
        <v>2.31</v>
      </c>
      <c r="Y10" s="87"/>
      <c r="Z10" s="311" t="s">
        <v>448</v>
      </c>
      <c r="AA10" s="60" t="s">
        <v>449</v>
      </c>
      <c r="AB10" s="86">
        <v>2</v>
      </c>
      <c r="AC10" s="103"/>
      <c r="AD10" s="86"/>
      <c r="AE10" s="85"/>
      <c r="AF10" s="121">
        <f>(AB10*$D$2)/1000</f>
        <v>0.92400000000000004</v>
      </c>
      <c r="AG10" s="84"/>
      <c r="AH10" s="51" t="s">
        <v>165</v>
      </c>
      <c r="AI10" s="82" t="s">
        <v>166</v>
      </c>
      <c r="AJ10" s="86">
        <v>40</v>
      </c>
      <c r="AK10" s="103"/>
      <c r="AL10" s="86"/>
      <c r="AM10" s="85">
        <f>AJ10/100</f>
        <v>0.4</v>
      </c>
      <c r="AN10" s="24">
        <f>(AJ10*$D$2)/1000</f>
        <v>18.48</v>
      </c>
      <c r="AO10" s="179"/>
    </row>
    <row r="11" spans="1:41" s="12" customFormat="1" ht="14.1" customHeight="1">
      <c r="A11" s="507"/>
      <c r="B11" s="272" t="s">
        <v>152</v>
      </c>
      <c r="C11" s="273"/>
      <c r="D11" s="64"/>
      <c r="E11" s="120"/>
      <c r="F11" s="53"/>
      <c r="G11" s="85"/>
      <c r="H11" s="121"/>
      <c r="I11" s="84"/>
      <c r="J11" s="99" t="s">
        <v>235</v>
      </c>
      <c r="K11" s="143" t="s">
        <v>236</v>
      </c>
      <c r="L11" s="163">
        <v>1</v>
      </c>
      <c r="M11" s="120"/>
      <c r="N11" s="120"/>
      <c r="O11" s="85"/>
      <c r="P11" s="101">
        <f>(L11*$D$2)/1000</f>
        <v>0.46200000000000002</v>
      </c>
      <c r="Q11" s="84"/>
      <c r="R11" s="66" t="s">
        <v>276</v>
      </c>
      <c r="S11" s="275" t="s">
        <v>436</v>
      </c>
      <c r="T11" s="64">
        <v>5</v>
      </c>
      <c r="U11" s="120"/>
      <c r="V11" s="120"/>
      <c r="W11" s="85">
        <f>T11/100</f>
        <v>0.05</v>
      </c>
      <c r="X11" s="101">
        <f t="shared" si="1"/>
        <v>2.31</v>
      </c>
      <c r="Y11" s="84"/>
      <c r="Z11" s="311" t="s">
        <v>442</v>
      </c>
      <c r="AA11" s="312" t="s">
        <v>477</v>
      </c>
      <c r="AB11" s="163">
        <v>5</v>
      </c>
      <c r="AC11" s="103"/>
      <c r="AD11" s="120"/>
      <c r="AE11" s="85">
        <f>AB11/100</f>
        <v>0.05</v>
      </c>
      <c r="AF11" s="121">
        <f>(AB11*$D$2)/1000</f>
        <v>2.31</v>
      </c>
      <c r="AG11" s="84"/>
      <c r="AH11" s="51" t="s">
        <v>152</v>
      </c>
      <c r="AI11" s="82" t="s">
        <v>438</v>
      </c>
      <c r="AJ11" s="86">
        <v>10</v>
      </c>
      <c r="AK11" s="103"/>
      <c r="AL11" s="120"/>
      <c r="AM11" s="85">
        <f>AJ11/100</f>
        <v>0.1</v>
      </c>
      <c r="AN11" s="121"/>
      <c r="AO11" s="84"/>
    </row>
    <row r="12" spans="1:41" s="12" customFormat="1" ht="14.1" customHeight="1">
      <c r="A12" s="507"/>
      <c r="B12" s="90" t="s">
        <v>373</v>
      </c>
      <c r="C12" s="273"/>
      <c r="D12" s="64"/>
      <c r="E12" s="86"/>
      <c r="F12" s="86"/>
      <c r="G12" s="85"/>
      <c r="H12" s="121"/>
      <c r="I12" s="197"/>
      <c r="J12" s="282"/>
      <c r="K12" s="143" t="s">
        <v>237</v>
      </c>
      <c r="L12" s="86">
        <v>20</v>
      </c>
      <c r="M12" s="103"/>
      <c r="N12" s="86"/>
      <c r="O12" s="85">
        <f>L12/100</f>
        <v>0.2</v>
      </c>
      <c r="P12" s="24">
        <f>(L12*$D$2)/1000</f>
        <v>9.24</v>
      </c>
      <c r="Q12" s="84"/>
      <c r="R12" s="66" t="s">
        <v>198</v>
      </c>
      <c r="S12" s="276" t="s">
        <v>438</v>
      </c>
      <c r="T12" s="64">
        <v>10</v>
      </c>
      <c r="U12" s="120"/>
      <c r="V12" s="86"/>
      <c r="W12" s="85">
        <f>T12/100</f>
        <v>0.1</v>
      </c>
      <c r="X12" s="101">
        <f t="shared" si="1"/>
        <v>4.62</v>
      </c>
      <c r="Y12" s="84"/>
      <c r="Z12" s="300" t="s">
        <v>156</v>
      </c>
      <c r="AA12" s="82" t="s">
        <v>478</v>
      </c>
      <c r="AB12" s="86">
        <v>0.5</v>
      </c>
      <c r="AC12" s="103"/>
      <c r="AD12" s="86"/>
      <c r="AE12" s="135"/>
      <c r="AF12" s="81">
        <f>(AB12*$D$2)/1000</f>
        <v>0.23100000000000001</v>
      </c>
      <c r="AG12" s="87"/>
      <c r="AH12" s="99" t="s">
        <v>167</v>
      </c>
      <c r="AI12" s="82"/>
      <c r="AJ12" s="86"/>
      <c r="AK12" s="103"/>
      <c r="AL12" s="86"/>
      <c r="AM12" s="135"/>
      <c r="AN12" s="81"/>
      <c r="AO12" s="84"/>
    </row>
    <row r="13" spans="1:41" s="12" customFormat="1" ht="14.1" customHeight="1">
      <c r="A13" s="507"/>
      <c r="B13" s="180" t="s">
        <v>382</v>
      </c>
      <c r="C13" s="82"/>
      <c r="D13" s="100"/>
      <c r="E13" s="50"/>
      <c r="F13" s="86"/>
      <c r="G13" s="85"/>
      <c r="H13" s="97"/>
      <c r="I13" s="84"/>
      <c r="J13" s="90"/>
      <c r="K13" s="82"/>
      <c r="L13" s="86"/>
      <c r="M13" s="283"/>
      <c r="N13" s="102"/>
      <c r="O13" s="85"/>
      <c r="P13" s="97"/>
      <c r="Q13" s="84"/>
      <c r="R13" s="66" t="s">
        <v>298</v>
      </c>
      <c r="S13" s="276"/>
      <c r="T13" s="64"/>
      <c r="U13" s="137"/>
      <c r="V13" s="86"/>
      <c r="W13" s="85"/>
      <c r="X13" s="101"/>
      <c r="Y13" s="84"/>
      <c r="Z13" s="90"/>
      <c r="AA13" s="143"/>
      <c r="AB13" s="163"/>
      <c r="AC13" s="103"/>
      <c r="AD13" s="120"/>
      <c r="AE13" s="85"/>
      <c r="AF13" s="121"/>
      <c r="AG13" s="84"/>
      <c r="AH13" s="204"/>
      <c r="AI13" s="98"/>
      <c r="AJ13" s="163"/>
      <c r="AK13" s="128"/>
      <c r="AL13" s="128"/>
      <c r="AM13" s="146"/>
      <c r="AN13" s="101"/>
      <c r="AO13" s="84"/>
    </row>
    <row r="14" spans="1:41" s="12" customFormat="1" ht="14.1" customHeight="1">
      <c r="A14" s="507"/>
      <c r="B14" s="183"/>
      <c r="C14" s="184"/>
      <c r="D14" s="49"/>
      <c r="E14" s="185"/>
      <c r="F14" s="182"/>
      <c r="G14" s="85"/>
      <c r="H14" s="121"/>
      <c r="I14" s="84"/>
      <c r="J14" s="183"/>
      <c r="K14" s="184"/>
      <c r="L14" s="49"/>
      <c r="M14" s="185"/>
      <c r="N14" s="182"/>
      <c r="O14" s="85"/>
      <c r="P14" s="121"/>
      <c r="Q14" s="84"/>
      <c r="R14" s="444" t="s">
        <v>156</v>
      </c>
      <c r="S14" s="276"/>
      <c r="T14" s="64"/>
      <c r="U14" s="137"/>
      <c r="V14" s="86"/>
      <c r="W14" s="85"/>
      <c r="X14" s="101"/>
      <c r="Y14" s="84"/>
      <c r="Z14" s="89"/>
      <c r="AA14" s="143"/>
      <c r="AB14" s="163"/>
      <c r="AC14" s="103"/>
      <c r="AD14" s="120"/>
      <c r="AE14" s="85"/>
      <c r="AF14" s="121"/>
      <c r="AG14" s="84"/>
      <c r="AH14" s="212"/>
      <c r="AI14" s="82"/>
      <c r="AJ14" s="86"/>
      <c r="AK14" s="86"/>
      <c r="AL14" s="255"/>
      <c r="AM14" s="85"/>
      <c r="AN14" s="97"/>
      <c r="AO14" s="84"/>
    </row>
    <row r="15" spans="1:41" s="12" customFormat="1" ht="14.1" customHeight="1">
      <c r="A15" s="507" t="s">
        <v>3</v>
      </c>
      <c r="B15" s="161" t="s">
        <v>428</v>
      </c>
      <c r="C15" s="82" t="s">
        <v>429</v>
      </c>
      <c r="D15" s="86">
        <v>45</v>
      </c>
      <c r="E15" s="120">
        <f>D15/85</f>
        <v>0.52941176470588236</v>
      </c>
      <c r="F15" s="86"/>
      <c r="G15" s="128"/>
      <c r="H15" s="101">
        <f>(D15*$D$2)/1000</f>
        <v>20.79</v>
      </c>
      <c r="I15" s="270"/>
      <c r="J15" s="49" t="s">
        <v>384</v>
      </c>
      <c r="K15" s="82" t="s">
        <v>388</v>
      </c>
      <c r="L15" s="86">
        <v>25</v>
      </c>
      <c r="M15" s="228"/>
      <c r="N15" s="120"/>
      <c r="O15" s="85">
        <f>L15/100</f>
        <v>0.25</v>
      </c>
      <c r="P15" s="24">
        <f>(L15*$D$2)/1000</f>
        <v>11.55</v>
      </c>
      <c r="Q15" s="87"/>
      <c r="R15" s="51" t="s">
        <v>439</v>
      </c>
      <c r="S15" s="291" t="s">
        <v>479</v>
      </c>
      <c r="T15" s="280">
        <v>40</v>
      </c>
      <c r="U15" s="120"/>
      <c r="V15" s="120">
        <f>T15/50</f>
        <v>0.8</v>
      </c>
      <c r="W15" s="85"/>
      <c r="X15" s="101">
        <f t="shared" ref="X15" si="2">(T15*$D$2)/1000</f>
        <v>18.48</v>
      </c>
      <c r="Y15" s="84"/>
      <c r="Z15" s="49" t="s">
        <v>152</v>
      </c>
      <c r="AA15" s="82" t="s">
        <v>453</v>
      </c>
      <c r="AB15" s="86">
        <v>20</v>
      </c>
      <c r="AC15" s="228"/>
      <c r="AD15" s="146">
        <f>AB15/35</f>
        <v>0.5714285714285714</v>
      </c>
      <c r="AE15" s="128"/>
      <c r="AF15" s="121">
        <f>(AB15*$D$2)/1000</f>
        <v>9.24</v>
      </c>
      <c r="AG15" s="84"/>
      <c r="AH15" s="49" t="s">
        <v>229</v>
      </c>
      <c r="AI15" s="82" t="s">
        <v>240</v>
      </c>
      <c r="AJ15" s="86">
        <v>10</v>
      </c>
      <c r="AK15" s="228"/>
      <c r="AL15" s="146"/>
      <c r="AM15" s="128">
        <f>AJ15/100</f>
        <v>0.1</v>
      </c>
      <c r="AN15" s="121">
        <f>(AJ15*$D$2)/1000</f>
        <v>4.62</v>
      </c>
      <c r="AO15" s="87"/>
    </row>
    <row r="16" spans="1:41" s="12" customFormat="1" ht="14.1" customHeight="1">
      <c r="A16" s="507"/>
      <c r="B16" s="147" t="s">
        <v>57</v>
      </c>
      <c r="C16" s="82" t="s">
        <v>254</v>
      </c>
      <c r="D16" s="86">
        <v>40</v>
      </c>
      <c r="E16" s="89"/>
      <c r="F16" s="120">
        <f>D16*0.9/55</f>
        <v>0.65454545454545454</v>
      </c>
      <c r="G16" s="85"/>
      <c r="H16" s="101">
        <f>(D16*$D$2)/1000</f>
        <v>18.48</v>
      </c>
      <c r="I16" s="87"/>
      <c r="J16" s="90" t="s">
        <v>385</v>
      </c>
      <c r="K16" s="98" t="s">
        <v>383</v>
      </c>
      <c r="L16" s="86">
        <v>5</v>
      </c>
      <c r="M16" s="120"/>
      <c r="N16" s="135"/>
      <c r="O16" s="85">
        <f>L16/100</f>
        <v>0.05</v>
      </c>
      <c r="P16" s="24">
        <f t="shared" ref="P16:P19" si="3">(L16*$D$2)/1000</f>
        <v>2.31</v>
      </c>
      <c r="Q16" s="84"/>
      <c r="R16" s="90" t="s">
        <v>440</v>
      </c>
      <c r="S16" s="195"/>
      <c r="T16" s="280"/>
      <c r="U16" s="120"/>
      <c r="V16" s="120"/>
      <c r="W16" s="85"/>
      <c r="X16" s="121"/>
      <c r="Y16" s="84"/>
      <c r="Z16" s="90" t="s">
        <v>373</v>
      </c>
      <c r="AA16" s="445" t="s">
        <v>454</v>
      </c>
      <c r="AB16" s="86">
        <v>60</v>
      </c>
      <c r="AC16" s="145"/>
      <c r="AD16" s="120"/>
      <c r="AE16" s="85">
        <f>AB16/100</f>
        <v>0.6</v>
      </c>
      <c r="AF16" s="121">
        <f>(AB16*$D$2)/1000</f>
        <v>27.72</v>
      </c>
      <c r="AG16" s="87"/>
      <c r="AH16" s="90" t="s">
        <v>459</v>
      </c>
      <c r="AI16" s="82" t="s">
        <v>457</v>
      </c>
      <c r="AJ16" s="86">
        <v>15</v>
      </c>
      <c r="AK16" s="145">
        <f>AJ16/85</f>
        <v>0.17647058823529413</v>
      </c>
      <c r="AL16" s="120"/>
      <c r="AM16" s="128"/>
      <c r="AN16" s="121">
        <f t="shared" ref="AN16:AN17" si="4">(AJ16*$D$2)/1000</f>
        <v>6.93</v>
      </c>
      <c r="AO16" s="84"/>
    </row>
    <row r="17" spans="1:49" s="12" customFormat="1" ht="14.1" customHeight="1">
      <c r="A17" s="507"/>
      <c r="B17" s="147" t="s">
        <v>198</v>
      </c>
      <c r="C17" s="82"/>
      <c r="D17" s="86"/>
      <c r="E17" s="50"/>
      <c r="F17" s="120"/>
      <c r="G17" s="85"/>
      <c r="H17" s="121"/>
      <c r="I17" s="84"/>
      <c r="J17" s="90" t="s">
        <v>386</v>
      </c>
      <c r="K17" s="82" t="s">
        <v>389</v>
      </c>
      <c r="L17" s="86">
        <v>10</v>
      </c>
      <c r="M17" s="145">
        <f>L17/15</f>
        <v>0.66666666666666663</v>
      </c>
      <c r="N17" s="120"/>
      <c r="O17" s="128"/>
      <c r="P17" s="24">
        <f t="shared" si="3"/>
        <v>4.62</v>
      </c>
      <c r="Q17" s="87"/>
      <c r="R17" s="90" t="s">
        <v>441</v>
      </c>
      <c r="S17" s="135"/>
      <c r="T17" s="292"/>
      <c r="U17" s="120"/>
      <c r="V17" s="120"/>
      <c r="W17" s="85"/>
      <c r="X17" s="121"/>
      <c r="Y17" s="84"/>
      <c r="Z17" s="90" t="s">
        <v>450</v>
      </c>
      <c r="AA17" s="82" t="s">
        <v>455</v>
      </c>
      <c r="AB17" s="86">
        <v>3</v>
      </c>
      <c r="AC17" s="145"/>
      <c r="AD17" s="120"/>
      <c r="AE17" s="128"/>
      <c r="AF17" s="121">
        <f>(AB17*$D$2)/1000</f>
        <v>1.3859999999999999</v>
      </c>
      <c r="AG17" s="84"/>
      <c r="AH17" s="90" t="s">
        <v>422</v>
      </c>
      <c r="AI17" s="82" t="s">
        <v>458</v>
      </c>
      <c r="AJ17" s="86">
        <v>40</v>
      </c>
      <c r="AK17" s="145"/>
      <c r="AL17" s="120">
        <f>AJ17/40</f>
        <v>1</v>
      </c>
      <c r="AM17" s="128"/>
      <c r="AN17" s="121">
        <f t="shared" si="4"/>
        <v>18.48</v>
      </c>
      <c r="AO17" s="84"/>
    </row>
    <row r="18" spans="1:49" s="12" customFormat="1" ht="14.1" customHeight="1">
      <c r="A18" s="507"/>
      <c r="B18" s="90" t="s">
        <v>188</v>
      </c>
      <c r="C18" s="86"/>
      <c r="D18" s="86"/>
      <c r="E18" s="50"/>
      <c r="F18" s="128"/>
      <c r="G18" s="135"/>
      <c r="H18" s="121"/>
      <c r="I18" s="84"/>
      <c r="J18" s="90" t="s">
        <v>387</v>
      </c>
      <c r="K18" s="82" t="s">
        <v>390</v>
      </c>
      <c r="L18" s="432">
        <v>1</v>
      </c>
      <c r="M18" s="165"/>
      <c r="N18" s="120"/>
      <c r="O18" s="128"/>
      <c r="P18" s="24">
        <f t="shared" si="3"/>
        <v>0.46200000000000002</v>
      </c>
      <c r="Q18" s="84"/>
      <c r="R18" s="90" t="s">
        <v>442</v>
      </c>
      <c r="S18" s="82"/>
      <c r="T18" s="86"/>
      <c r="U18" s="120"/>
      <c r="V18" s="120"/>
      <c r="W18" s="85"/>
      <c r="X18" s="121"/>
      <c r="Y18" s="189"/>
      <c r="Z18" s="90" t="s">
        <v>451</v>
      </c>
      <c r="AA18" s="82" t="s">
        <v>456</v>
      </c>
      <c r="AB18" s="86">
        <v>5</v>
      </c>
      <c r="AC18" s="165"/>
      <c r="AD18" s="120"/>
      <c r="AE18" s="128"/>
      <c r="AF18" s="121">
        <f>(AB18*$D$2)/1000</f>
        <v>2.31</v>
      </c>
      <c r="AG18" s="84"/>
      <c r="AH18" s="90" t="s">
        <v>284</v>
      </c>
      <c r="AI18" s="82"/>
      <c r="AJ18" s="86"/>
      <c r="AK18" s="165"/>
      <c r="AL18" s="120"/>
      <c r="AM18" s="128"/>
      <c r="AN18" s="121"/>
      <c r="AO18" s="84"/>
    </row>
    <row r="19" spans="1:49" s="12" customFormat="1" ht="14.1" customHeight="1">
      <c r="A19" s="507"/>
      <c r="B19" s="90"/>
      <c r="C19" s="82"/>
      <c r="D19" s="86"/>
      <c r="E19" s="53"/>
      <c r="F19" s="86"/>
      <c r="G19" s="86"/>
      <c r="H19" s="101"/>
      <c r="I19" s="84"/>
      <c r="J19" s="180" t="s">
        <v>278</v>
      </c>
      <c r="K19" s="433" t="s">
        <v>391</v>
      </c>
      <c r="L19" s="85">
        <v>5</v>
      </c>
      <c r="M19" s="103"/>
      <c r="N19" s="86">
        <f>L19/35</f>
        <v>0.14285714285714285</v>
      </c>
      <c r="O19" s="128"/>
      <c r="P19" s="97">
        <f t="shared" si="3"/>
        <v>2.31</v>
      </c>
      <c r="Q19" s="84"/>
      <c r="R19" s="90" t="s">
        <v>443</v>
      </c>
      <c r="S19" s="98"/>
      <c r="T19" s="86"/>
      <c r="U19" s="120"/>
      <c r="V19" s="120"/>
      <c r="W19" s="85"/>
      <c r="X19" s="121"/>
      <c r="Y19" s="84"/>
      <c r="Z19" s="90" t="s">
        <v>452</v>
      </c>
      <c r="AA19" s="82"/>
      <c r="AB19" s="86"/>
      <c r="AC19" s="137"/>
      <c r="AD19" s="135"/>
      <c r="AE19" s="85"/>
      <c r="AF19" s="121"/>
      <c r="AG19" s="84"/>
      <c r="AH19" s="90"/>
      <c r="AI19" s="82"/>
      <c r="AJ19" s="86"/>
      <c r="AK19" s="137"/>
      <c r="AL19" s="135"/>
      <c r="AM19" s="85"/>
      <c r="AN19" s="121"/>
      <c r="AO19" s="91"/>
    </row>
    <row r="20" spans="1:49" s="12" customFormat="1" ht="14.1" customHeight="1">
      <c r="A20" s="507"/>
      <c r="B20" s="99" t="s">
        <v>156</v>
      </c>
      <c r="C20" s="138"/>
      <c r="D20" s="86"/>
      <c r="E20" s="53"/>
      <c r="F20" s="53"/>
      <c r="G20" s="53"/>
      <c r="H20" s="97"/>
      <c r="I20" s="84"/>
      <c r="J20" s="89"/>
      <c r="K20" s="82"/>
      <c r="L20" s="86"/>
      <c r="M20" s="86"/>
      <c r="N20" s="86"/>
      <c r="O20" s="85"/>
      <c r="P20" s="97"/>
      <c r="Q20" s="84"/>
      <c r="R20" s="444" t="s">
        <v>274</v>
      </c>
      <c r="S20" s="82"/>
      <c r="T20" s="86"/>
      <c r="U20" s="86"/>
      <c r="V20" s="86"/>
      <c r="W20" s="85"/>
      <c r="X20" s="97"/>
      <c r="Y20" s="84"/>
      <c r="Z20" s="212" t="s">
        <v>51</v>
      </c>
      <c r="AA20" s="138"/>
      <c r="AB20" s="86"/>
      <c r="AC20" s="139"/>
      <c r="AD20" s="120"/>
      <c r="AE20" s="85"/>
      <c r="AF20" s="121"/>
      <c r="AG20" s="84"/>
      <c r="AH20" s="212" t="s">
        <v>219</v>
      </c>
      <c r="AI20" s="138"/>
      <c r="AJ20" s="86"/>
      <c r="AK20" s="53"/>
      <c r="AL20" s="53"/>
      <c r="AM20" s="53"/>
      <c r="AN20" s="97"/>
      <c r="AO20" s="84"/>
    </row>
    <row r="21" spans="1:49" s="12" customFormat="1" ht="14.1" customHeight="1">
      <c r="A21" s="502" t="s">
        <v>4</v>
      </c>
      <c r="B21" s="318" t="s">
        <v>98</v>
      </c>
      <c r="C21" s="162" t="s">
        <v>99</v>
      </c>
      <c r="D21" s="163">
        <v>75</v>
      </c>
      <c r="E21" s="53"/>
      <c r="F21" s="53"/>
      <c r="G21" s="85">
        <f>D21/100</f>
        <v>0.75</v>
      </c>
      <c r="H21" s="101">
        <f>(D21*$D$2)/1000</f>
        <v>34.65</v>
      </c>
      <c r="I21" s="87"/>
      <c r="J21" s="186" t="s">
        <v>100</v>
      </c>
      <c r="K21" s="162" t="s">
        <v>101</v>
      </c>
      <c r="L21" s="208">
        <v>75</v>
      </c>
      <c r="M21" s="89"/>
      <c r="N21" s="209"/>
      <c r="O21" s="128">
        <f>L21/100</f>
        <v>0.75</v>
      </c>
      <c r="P21" s="210">
        <f>(L21*$D$2)/1000</f>
        <v>34.65</v>
      </c>
      <c r="Q21" s="211"/>
      <c r="R21" s="174" t="s">
        <v>98</v>
      </c>
      <c r="S21" s="162" t="s">
        <v>99</v>
      </c>
      <c r="T21" s="163">
        <v>75</v>
      </c>
      <c r="U21" s="53"/>
      <c r="V21" s="53"/>
      <c r="W21" s="85">
        <f>T21/100</f>
        <v>0.75</v>
      </c>
      <c r="X21" s="101">
        <f>(T21*$D$2)/1000</f>
        <v>34.65</v>
      </c>
      <c r="Y21" s="87"/>
      <c r="Z21" s="174" t="s">
        <v>98</v>
      </c>
      <c r="AA21" s="162" t="s">
        <v>99</v>
      </c>
      <c r="AB21" s="163">
        <v>75</v>
      </c>
      <c r="AC21" s="53"/>
      <c r="AD21" s="53"/>
      <c r="AE21" s="85">
        <f>AB21/100</f>
        <v>0.75</v>
      </c>
      <c r="AF21" s="101">
        <f>(AB21*$D$2)/1000</f>
        <v>34.65</v>
      </c>
      <c r="AG21" s="87"/>
      <c r="AH21" s="174" t="s">
        <v>98</v>
      </c>
      <c r="AI21" s="162" t="s">
        <v>99</v>
      </c>
      <c r="AJ21" s="163">
        <v>75</v>
      </c>
      <c r="AK21" s="53"/>
      <c r="AL21" s="53"/>
      <c r="AM21" s="85">
        <f>AJ21/100</f>
        <v>0.75</v>
      </c>
      <c r="AN21" s="101">
        <f>(AJ21*$D$2)/1000</f>
        <v>34.65</v>
      </c>
      <c r="AO21" s="87"/>
    </row>
    <row r="22" spans="1:49" s="12" customFormat="1" ht="14.1" customHeight="1">
      <c r="A22" s="503"/>
      <c r="B22" s="186" t="s">
        <v>102</v>
      </c>
      <c r="C22" s="484" t="s">
        <v>103</v>
      </c>
      <c r="D22" s="86"/>
      <c r="E22" s="86"/>
      <c r="F22" s="86"/>
      <c r="G22" s="85"/>
      <c r="H22" s="97"/>
      <c r="I22" s="84"/>
      <c r="J22" s="186" t="s">
        <v>104</v>
      </c>
      <c r="K22" s="484" t="s">
        <v>103</v>
      </c>
      <c r="L22" s="86"/>
      <c r="M22" s="86"/>
      <c r="N22" s="86"/>
      <c r="O22" s="85"/>
      <c r="P22" s="97"/>
      <c r="Q22" s="84"/>
      <c r="R22" s="174" t="s">
        <v>102</v>
      </c>
      <c r="S22" s="484" t="s">
        <v>103</v>
      </c>
      <c r="T22" s="86"/>
      <c r="U22" s="86"/>
      <c r="V22" s="86"/>
      <c r="W22" s="85"/>
      <c r="X22" s="97"/>
      <c r="Y22" s="84"/>
      <c r="Z22" s="174" t="s">
        <v>102</v>
      </c>
      <c r="AA22" s="484" t="s">
        <v>103</v>
      </c>
      <c r="AB22" s="86"/>
      <c r="AC22" s="86"/>
      <c r="AD22" s="86"/>
      <c r="AE22" s="85"/>
      <c r="AF22" s="97"/>
      <c r="AG22" s="84"/>
      <c r="AH22" s="174" t="s">
        <v>102</v>
      </c>
      <c r="AI22" s="484" t="s">
        <v>103</v>
      </c>
      <c r="AJ22" s="86"/>
      <c r="AK22" s="86"/>
      <c r="AL22" s="86"/>
      <c r="AM22" s="85"/>
      <c r="AN22" s="97"/>
      <c r="AO22" s="84"/>
    </row>
    <row r="23" spans="1:49" s="12" customFormat="1" ht="14.1" customHeight="1">
      <c r="A23" s="503"/>
      <c r="B23" s="186" t="s">
        <v>105</v>
      </c>
      <c r="C23" s="485"/>
      <c r="D23" s="86"/>
      <c r="E23" s="86"/>
      <c r="F23" s="53"/>
      <c r="G23" s="85"/>
      <c r="H23" s="97"/>
      <c r="I23" s="84"/>
      <c r="J23" s="186" t="s">
        <v>105</v>
      </c>
      <c r="K23" s="485"/>
      <c r="L23" s="163"/>
      <c r="M23" s="86"/>
      <c r="N23" s="53"/>
      <c r="O23" s="85"/>
      <c r="P23" s="97"/>
      <c r="Q23" s="84"/>
      <c r="R23" s="174" t="s">
        <v>105</v>
      </c>
      <c r="S23" s="485"/>
      <c r="T23" s="86"/>
      <c r="U23" s="86"/>
      <c r="V23" s="53"/>
      <c r="W23" s="85"/>
      <c r="X23" s="97"/>
      <c r="Y23" s="84"/>
      <c r="Z23" s="174" t="s">
        <v>105</v>
      </c>
      <c r="AA23" s="485"/>
      <c r="AB23" s="86"/>
      <c r="AC23" s="86"/>
      <c r="AD23" s="53"/>
      <c r="AE23" s="85"/>
      <c r="AF23" s="97"/>
      <c r="AG23" s="84"/>
      <c r="AH23" s="174" t="s">
        <v>105</v>
      </c>
      <c r="AI23" s="485"/>
      <c r="AJ23" s="86"/>
      <c r="AK23" s="86"/>
      <c r="AL23" s="53"/>
      <c r="AM23" s="85"/>
      <c r="AN23" s="97"/>
      <c r="AO23" s="84"/>
    </row>
    <row r="24" spans="1:49" s="12" customFormat="1" ht="14.1" customHeight="1">
      <c r="A24" s="504"/>
      <c r="B24" s="89" t="s">
        <v>106</v>
      </c>
      <c r="C24" s="485"/>
      <c r="D24" s="86"/>
      <c r="E24" s="86"/>
      <c r="F24" s="86"/>
      <c r="G24" s="85"/>
      <c r="H24" s="97"/>
      <c r="I24" s="84"/>
      <c r="J24" s="89" t="s">
        <v>106</v>
      </c>
      <c r="K24" s="485"/>
      <c r="L24" s="86"/>
      <c r="M24" s="86"/>
      <c r="N24" s="86"/>
      <c r="O24" s="85"/>
      <c r="P24" s="97"/>
      <c r="Q24" s="84"/>
      <c r="R24" s="175" t="s">
        <v>106</v>
      </c>
      <c r="S24" s="485"/>
      <c r="T24" s="86"/>
      <c r="U24" s="86"/>
      <c r="V24" s="86"/>
      <c r="W24" s="85"/>
      <c r="X24" s="97"/>
      <c r="Y24" s="84"/>
      <c r="Z24" s="175" t="s">
        <v>106</v>
      </c>
      <c r="AA24" s="485"/>
      <c r="AB24" s="86"/>
      <c r="AC24" s="86"/>
      <c r="AD24" s="86"/>
      <c r="AE24" s="85"/>
      <c r="AF24" s="97"/>
      <c r="AG24" s="84"/>
      <c r="AH24" s="175" t="s">
        <v>106</v>
      </c>
      <c r="AI24" s="485"/>
      <c r="AJ24" s="86"/>
      <c r="AK24" s="86"/>
      <c r="AL24" s="86"/>
      <c r="AM24" s="85"/>
      <c r="AN24" s="97"/>
      <c r="AO24" s="84"/>
    </row>
    <row r="25" spans="1:49" s="12" customFormat="1" ht="14.1" customHeight="1">
      <c r="A25" s="502" t="s">
        <v>5</v>
      </c>
      <c r="B25" s="65" t="s">
        <v>275</v>
      </c>
      <c r="C25" s="306" t="s">
        <v>430</v>
      </c>
      <c r="D25" s="64">
        <v>25</v>
      </c>
      <c r="E25" s="67"/>
      <c r="F25" s="67"/>
      <c r="G25" s="128">
        <f>D25/100</f>
        <v>0.25</v>
      </c>
      <c r="H25" s="210">
        <f>(D25*$D$2)/1000</f>
        <v>11.55</v>
      </c>
      <c r="I25" s="84"/>
      <c r="J25" s="202" t="s">
        <v>303</v>
      </c>
      <c r="K25" s="224" t="s">
        <v>304</v>
      </c>
      <c r="L25" s="67">
        <v>40</v>
      </c>
      <c r="M25" s="225"/>
      <c r="N25" s="85"/>
      <c r="O25" s="85">
        <f>L25/100</f>
        <v>0.4</v>
      </c>
      <c r="P25" s="121">
        <f>(L25*$D$2)/1000</f>
        <v>18.48</v>
      </c>
      <c r="Q25" s="84"/>
      <c r="R25" s="202" t="s">
        <v>126</v>
      </c>
      <c r="S25" s="224" t="s">
        <v>127</v>
      </c>
      <c r="T25" s="67">
        <v>30</v>
      </c>
      <c r="U25" s="225"/>
      <c r="V25" s="85"/>
      <c r="W25" s="85">
        <f>T25/100</f>
        <v>0.3</v>
      </c>
      <c r="X25" s="121">
        <f>(T25*$D$2)/1000</f>
        <v>13.86</v>
      </c>
      <c r="Y25" s="84"/>
      <c r="Z25" s="80" t="s">
        <v>239</v>
      </c>
      <c r="AA25" s="60" t="s">
        <v>282</v>
      </c>
      <c r="AB25" s="64">
        <v>20</v>
      </c>
      <c r="AC25" s="61">
        <f>AB25/25</f>
        <v>0.8</v>
      </c>
      <c r="AD25" s="256"/>
      <c r="AE25" s="256"/>
      <c r="AF25" s="121">
        <f>(AB25*$D$2)/1000</f>
        <v>9.24</v>
      </c>
      <c r="AG25" s="84"/>
      <c r="AH25" s="202" t="s">
        <v>157</v>
      </c>
      <c r="AI25" s="224" t="s">
        <v>444</v>
      </c>
      <c r="AJ25" s="67">
        <v>40</v>
      </c>
      <c r="AK25" s="225">
        <f>AJ25/200</f>
        <v>0.2</v>
      </c>
      <c r="AL25" s="85"/>
      <c r="AM25" s="85"/>
      <c r="AN25" s="121">
        <f>(AJ25*$D$2)/1000</f>
        <v>18.48</v>
      </c>
      <c r="AO25" s="84"/>
      <c r="AQ25" s="380"/>
      <c r="AR25" s="413"/>
      <c r="AS25" s="380"/>
      <c r="AT25" s="380"/>
      <c r="AU25" s="374"/>
      <c r="AV25" s="374"/>
      <c r="AW25" s="398"/>
    </row>
    <row r="26" spans="1:49" s="12" customFormat="1" ht="14.1" customHeight="1">
      <c r="A26" s="503"/>
      <c r="B26" s="66" t="s">
        <v>276</v>
      </c>
      <c r="C26" s="82" t="s">
        <v>168</v>
      </c>
      <c r="D26" s="64">
        <v>10</v>
      </c>
      <c r="E26" s="88"/>
      <c r="F26" s="86">
        <f>D26*0.5/35</f>
        <v>0.14285714285714285</v>
      </c>
      <c r="G26" s="88"/>
      <c r="H26" s="210">
        <f>(D26*$D$2)/1000</f>
        <v>4.62</v>
      </c>
      <c r="I26" s="87"/>
      <c r="J26" s="203" t="s">
        <v>155</v>
      </c>
      <c r="K26" s="16" t="s">
        <v>124</v>
      </c>
      <c r="L26" s="67">
        <v>15</v>
      </c>
      <c r="M26" s="135"/>
      <c r="N26" s="196">
        <f>L26*0.5/35</f>
        <v>0.21428571428571427</v>
      </c>
      <c r="O26" s="85"/>
      <c r="P26" s="121">
        <f>(L26*$D$2)/1000</f>
        <v>6.93</v>
      </c>
      <c r="Q26" s="87"/>
      <c r="R26" s="203" t="s">
        <v>128</v>
      </c>
      <c r="S26" s="16" t="s">
        <v>374</v>
      </c>
      <c r="T26" s="67">
        <v>10</v>
      </c>
      <c r="U26" s="135"/>
      <c r="V26" s="196">
        <f>T26/35</f>
        <v>0.2857142857142857</v>
      </c>
      <c r="W26" s="85"/>
      <c r="X26" s="121">
        <f>(T26*$D$2)/1000</f>
        <v>4.62</v>
      </c>
      <c r="Y26" s="91"/>
      <c r="Z26" s="78" t="s">
        <v>157</v>
      </c>
      <c r="AA26" s="60"/>
      <c r="AB26" s="64"/>
      <c r="AC26" s="61"/>
      <c r="AD26" s="256"/>
      <c r="AE26" s="256"/>
      <c r="AF26" s="121"/>
      <c r="AG26" s="91"/>
      <c r="AH26" s="203" t="s">
        <v>445</v>
      </c>
      <c r="AI26" s="16" t="s">
        <v>124</v>
      </c>
      <c r="AJ26" s="67">
        <v>15</v>
      </c>
      <c r="AK26" s="135"/>
      <c r="AL26" s="196">
        <f>AJ26*0.5/35</f>
        <v>0.21428571428571427</v>
      </c>
      <c r="AM26" s="85"/>
      <c r="AN26" s="121">
        <f>(AJ26*$D$2)/1000</f>
        <v>6.93</v>
      </c>
      <c r="AO26" s="87"/>
      <c r="AQ26" s="380"/>
      <c r="AR26" s="413"/>
      <c r="AS26" s="380"/>
      <c r="AT26" s="380"/>
      <c r="AU26" s="374"/>
      <c r="AV26" s="374"/>
      <c r="AW26" s="398"/>
    </row>
    <row r="27" spans="1:49" s="12" customFormat="1" ht="14.1" customHeight="1">
      <c r="A27" s="503"/>
      <c r="B27" s="66" t="s">
        <v>279</v>
      </c>
      <c r="C27" s="82" t="s">
        <v>431</v>
      </c>
      <c r="D27" s="64">
        <v>15</v>
      </c>
      <c r="E27" s="67"/>
      <c r="F27" s="67"/>
      <c r="G27" s="128">
        <f>D27/100</f>
        <v>0.15</v>
      </c>
      <c r="H27" s="210">
        <f>(D27*$D$2)/1000</f>
        <v>6.93</v>
      </c>
      <c r="I27" s="62"/>
      <c r="J27" s="203" t="s">
        <v>118</v>
      </c>
      <c r="K27" s="224"/>
      <c r="L27" s="67"/>
      <c r="M27" s="225"/>
      <c r="N27" s="85"/>
      <c r="O27" s="85"/>
      <c r="P27" s="121"/>
      <c r="Q27" s="62"/>
      <c r="R27" s="203" t="s">
        <v>152</v>
      </c>
      <c r="S27" s="224"/>
      <c r="T27" s="67"/>
      <c r="U27" s="225"/>
      <c r="V27" s="85"/>
      <c r="W27" s="85"/>
      <c r="X27" s="121"/>
      <c r="Y27" s="84"/>
      <c r="Z27" s="66" t="s">
        <v>112</v>
      </c>
      <c r="AA27" s="60"/>
      <c r="AB27" s="64"/>
      <c r="AC27" s="124"/>
      <c r="AD27" s="124"/>
      <c r="AE27" s="127"/>
      <c r="AF27" s="62"/>
      <c r="AG27" s="84"/>
      <c r="AH27" s="203" t="s">
        <v>118</v>
      </c>
      <c r="AI27" s="224"/>
      <c r="AJ27" s="67"/>
      <c r="AK27" s="225"/>
      <c r="AL27" s="85"/>
      <c r="AM27" s="85"/>
      <c r="AN27" s="121"/>
      <c r="AO27" s="62"/>
      <c r="AQ27" s="380"/>
      <c r="AR27" s="413"/>
      <c r="AS27" s="380"/>
      <c r="AT27" s="380"/>
      <c r="AU27" s="380"/>
      <c r="AV27" s="386"/>
      <c r="AW27" s="382"/>
    </row>
    <row r="28" spans="1:49" s="12" customFormat="1" ht="14.1" customHeight="1">
      <c r="A28" s="503"/>
      <c r="B28" s="66" t="s">
        <v>169</v>
      </c>
      <c r="C28" s="16"/>
      <c r="D28" s="64"/>
      <c r="E28" s="64"/>
      <c r="F28" s="64"/>
      <c r="G28" s="67"/>
      <c r="H28" s="210"/>
      <c r="I28" s="104"/>
      <c r="J28" s="226" t="s">
        <v>125</v>
      </c>
      <c r="K28" s="16"/>
      <c r="L28" s="85"/>
      <c r="M28" s="53"/>
      <c r="N28" s="135"/>
      <c r="O28" s="135"/>
      <c r="P28" s="121"/>
      <c r="Q28" s="104"/>
      <c r="R28" s="226" t="s">
        <v>373</v>
      </c>
      <c r="S28" s="16"/>
      <c r="T28" s="85"/>
      <c r="U28" s="53"/>
      <c r="V28" s="135"/>
      <c r="W28" s="135"/>
      <c r="X28" s="121"/>
      <c r="Y28" s="84"/>
      <c r="Z28" s="66"/>
      <c r="AA28" s="60"/>
      <c r="AB28" s="64"/>
      <c r="AC28" s="261"/>
      <c r="AD28" s="261"/>
      <c r="AE28" s="261"/>
      <c r="AF28" s="62"/>
      <c r="AG28" s="84"/>
      <c r="AH28" s="226" t="s">
        <v>125</v>
      </c>
      <c r="AI28" s="16"/>
      <c r="AJ28" s="85"/>
      <c r="AK28" s="53"/>
      <c r="AL28" s="135"/>
      <c r="AM28" s="135"/>
      <c r="AN28" s="121"/>
      <c r="AO28" s="104"/>
      <c r="AQ28" s="380"/>
      <c r="AR28" s="413"/>
      <c r="AS28" s="380"/>
      <c r="AT28" s="469"/>
      <c r="AU28" s="469"/>
      <c r="AV28" s="469"/>
      <c r="AW28" s="382"/>
    </row>
    <row r="29" spans="1:49" s="12" customFormat="1" ht="14.1" customHeight="1">
      <c r="A29" s="503"/>
      <c r="B29" s="66" t="s">
        <v>112</v>
      </c>
      <c r="C29" s="60"/>
      <c r="D29" s="64"/>
      <c r="E29" s="64"/>
      <c r="F29" s="64"/>
      <c r="G29" s="64"/>
      <c r="H29" s="111"/>
      <c r="I29" s="62"/>
      <c r="J29" s="226" t="s">
        <v>112</v>
      </c>
      <c r="K29" s="16"/>
      <c r="L29" s="85"/>
      <c r="M29" s="239"/>
      <c r="N29" s="239"/>
      <c r="O29" s="67"/>
      <c r="P29" s="76"/>
      <c r="Q29" s="62"/>
      <c r="R29" s="226" t="s">
        <v>112</v>
      </c>
      <c r="S29" s="16"/>
      <c r="T29" s="85"/>
      <c r="U29" s="239"/>
      <c r="V29" s="239"/>
      <c r="W29" s="67"/>
      <c r="X29" s="76"/>
      <c r="Y29" s="125"/>
      <c r="Z29" s="66"/>
      <c r="AA29" s="60"/>
      <c r="AB29" s="64"/>
      <c r="AC29" s="153"/>
      <c r="AD29" s="64"/>
      <c r="AE29" s="68"/>
      <c r="AF29" s="154"/>
      <c r="AG29" s="125"/>
      <c r="AH29" s="226" t="s">
        <v>112</v>
      </c>
      <c r="AI29" s="16"/>
      <c r="AJ29" s="85"/>
      <c r="AK29" s="239"/>
      <c r="AL29" s="239"/>
      <c r="AM29" s="67"/>
      <c r="AN29" s="76"/>
      <c r="AO29" s="62"/>
      <c r="AQ29" s="380"/>
      <c r="AR29" s="413"/>
      <c r="AS29" s="380"/>
      <c r="AT29" s="409"/>
      <c r="AU29" s="380"/>
      <c r="AV29" s="380"/>
      <c r="AW29" s="382"/>
    </row>
    <row r="30" spans="1:49" s="12" customFormat="1" ht="14.1" customHeight="1">
      <c r="A30" s="503"/>
      <c r="B30" s="226"/>
      <c r="C30" s="16"/>
      <c r="D30" s="85"/>
      <c r="E30" s="239"/>
      <c r="F30" s="239"/>
      <c r="G30" s="67"/>
      <c r="H30" s="76"/>
      <c r="I30" s="125"/>
      <c r="J30" s="231"/>
      <c r="K30" s="16"/>
      <c r="L30" s="86"/>
      <c r="M30" s="64"/>
      <c r="N30" s="64"/>
      <c r="O30" s="85"/>
      <c r="P30" s="101"/>
      <c r="Q30" s="62"/>
      <c r="R30" s="70"/>
      <c r="S30" s="71"/>
      <c r="T30" s="229"/>
      <c r="U30" s="59"/>
      <c r="V30" s="61"/>
      <c r="W30" s="263"/>
      <c r="X30" s="24"/>
      <c r="Y30" s="62"/>
      <c r="Z30" s="51"/>
      <c r="AA30" s="54"/>
      <c r="AB30" s="53"/>
      <c r="AC30" s="153"/>
      <c r="AD30" s="64"/>
      <c r="AE30" s="68"/>
      <c r="AF30" s="154"/>
      <c r="AG30" s="75"/>
      <c r="AH30" s="66"/>
      <c r="AI30" s="164"/>
      <c r="AJ30" s="85"/>
      <c r="AK30" s="64"/>
      <c r="AL30" s="64"/>
      <c r="AM30" s="64"/>
      <c r="AN30" s="101"/>
      <c r="AO30" s="62"/>
      <c r="AQ30" s="406"/>
      <c r="AR30" s="396"/>
      <c r="AS30" s="394"/>
      <c r="AT30" s="409"/>
      <c r="AU30" s="380"/>
      <c r="AV30" s="380"/>
      <c r="AW30" s="382"/>
    </row>
    <row r="31" spans="1:49" s="12" customFormat="1" ht="14.1" customHeight="1">
      <c r="A31" s="503"/>
      <c r="B31" s="66"/>
      <c r="C31" s="164"/>
      <c r="D31" s="85"/>
      <c r="E31" s="64"/>
      <c r="F31" s="64"/>
      <c r="G31" s="64"/>
      <c r="H31" s="101"/>
      <c r="I31" s="75"/>
      <c r="J31" s="66"/>
      <c r="K31" s="164"/>
      <c r="L31" s="85"/>
      <c r="M31" s="64"/>
      <c r="N31" s="64"/>
      <c r="O31" s="64"/>
      <c r="P31" s="101"/>
      <c r="Q31" s="75"/>
      <c r="R31" s="66"/>
      <c r="S31" s="171"/>
      <c r="T31" s="115"/>
      <c r="U31" s="153"/>
      <c r="V31" s="64"/>
      <c r="W31" s="68"/>
      <c r="X31" s="154"/>
      <c r="Y31" s="62"/>
      <c r="Z31" s="51"/>
      <c r="AA31" s="54"/>
      <c r="AB31" s="53"/>
      <c r="AC31" s="153"/>
      <c r="AD31" s="64"/>
      <c r="AE31" s="68"/>
      <c r="AF31" s="154"/>
      <c r="AG31" s="62"/>
      <c r="AH31" s="70"/>
      <c r="AI31" s="71"/>
      <c r="AJ31" s="59"/>
      <c r="AK31" s="64"/>
      <c r="AL31" s="64"/>
      <c r="AM31" s="64"/>
      <c r="AN31" s="111"/>
      <c r="AO31" s="62"/>
    </row>
    <row r="32" spans="1:49" s="12" customFormat="1" ht="14.1" customHeight="1">
      <c r="A32" s="504"/>
      <c r="B32" s="212" t="s">
        <v>51</v>
      </c>
      <c r="C32" s="55"/>
      <c r="D32" s="56"/>
      <c r="E32" s="64"/>
      <c r="F32" s="64"/>
      <c r="G32" s="64"/>
      <c r="H32" s="101"/>
      <c r="I32" s="75"/>
      <c r="J32" s="212" t="s">
        <v>51</v>
      </c>
      <c r="K32" s="451" t="s">
        <v>476</v>
      </c>
      <c r="L32" s="452">
        <v>1</v>
      </c>
      <c r="M32" s="64"/>
      <c r="N32" s="64"/>
      <c r="O32" s="64"/>
      <c r="P32" s="101"/>
      <c r="Q32" s="75"/>
      <c r="R32" s="212"/>
      <c r="S32" s="314"/>
      <c r="T32" s="115"/>
      <c r="U32" s="19"/>
      <c r="V32" s="19"/>
      <c r="W32" s="19"/>
      <c r="X32" s="23"/>
      <c r="Y32" s="105"/>
      <c r="Z32" s="212" t="s">
        <v>87</v>
      </c>
      <c r="AA32" s="439" t="s">
        <v>306</v>
      </c>
      <c r="AB32" s="56">
        <v>1</v>
      </c>
      <c r="AC32" s="57"/>
      <c r="AD32" s="57"/>
      <c r="AE32" s="57"/>
      <c r="AF32" s="58"/>
      <c r="AG32" s="105"/>
      <c r="AH32" s="212" t="s">
        <v>51</v>
      </c>
      <c r="AI32" s="317"/>
      <c r="AJ32" s="115"/>
      <c r="AK32" s="57"/>
      <c r="AL32" s="57"/>
      <c r="AM32" s="57"/>
      <c r="AN32" s="148"/>
      <c r="AO32" s="149"/>
      <c r="AP32" s="14"/>
      <c r="AQ32" s="14"/>
    </row>
    <row r="33" spans="1:43" s="12" customFormat="1" ht="14.1" customHeight="1">
      <c r="A33" s="218"/>
      <c r="B33" s="486" t="s">
        <v>123</v>
      </c>
      <c r="C33" s="205" t="s">
        <v>42</v>
      </c>
      <c r="D33" s="148"/>
      <c r="E33" s="206"/>
      <c r="F33" s="206"/>
      <c r="G33" s="206"/>
      <c r="H33" s="472" t="s">
        <v>500</v>
      </c>
      <c r="I33" s="472" t="s">
        <v>501</v>
      </c>
      <c r="J33" s="486" t="s">
        <v>123</v>
      </c>
      <c r="K33" s="205" t="s">
        <v>38</v>
      </c>
      <c r="L33" s="149"/>
      <c r="M33" s="206"/>
      <c r="N33" s="206"/>
      <c r="O33" s="206"/>
      <c r="P33" s="472" t="s">
        <v>500</v>
      </c>
      <c r="Q33" s="472" t="s">
        <v>501</v>
      </c>
      <c r="R33" s="486" t="s">
        <v>123</v>
      </c>
      <c r="S33" s="205" t="s">
        <v>38</v>
      </c>
      <c r="T33" s="148"/>
      <c r="U33" s="206"/>
      <c r="V33" s="206"/>
      <c r="W33" s="206"/>
      <c r="X33" s="472" t="s">
        <v>500</v>
      </c>
      <c r="Y33" s="472" t="s">
        <v>501</v>
      </c>
      <c r="Z33" s="486" t="s">
        <v>123</v>
      </c>
      <c r="AA33" s="205" t="s">
        <v>38</v>
      </c>
      <c r="AB33" s="148"/>
      <c r="AC33" s="206"/>
      <c r="AD33" s="206"/>
      <c r="AE33" s="206"/>
      <c r="AF33" s="472" t="s">
        <v>500</v>
      </c>
      <c r="AG33" s="472" t="s">
        <v>501</v>
      </c>
      <c r="AH33" s="486" t="s">
        <v>123</v>
      </c>
      <c r="AI33" s="205" t="s">
        <v>38</v>
      </c>
      <c r="AJ33" s="148"/>
      <c r="AK33" s="206"/>
      <c r="AL33" s="206"/>
      <c r="AM33" s="206"/>
      <c r="AN33" s="472" t="s">
        <v>500</v>
      </c>
      <c r="AO33" s="472" t="s">
        <v>501</v>
      </c>
      <c r="AP33" s="14"/>
      <c r="AQ33" s="14"/>
    </row>
    <row r="34" spans="1:43" s="12" customFormat="1" ht="14.1" customHeight="1">
      <c r="A34" s="481"/>
      <c r="B34" s="486"/>
      <c r="C34" s="33" t="s">
        <v>46</v>
      </c>
      <c r="D34" s="92"/>
      <c r="E34" s="106"/>
      <c r="F34" s="106"/>
      <c r="G34" s="106"/>
      <c r="H34" s="41">
        <v>4.5</v>
      </c>
      <c r="I34" s="42">
        <f>SUM(E5:E32)</f>
        <v>5.0294117647058822</v>
      </c>
      <c r="J34" s="486"/>
      <c r="K34" s="33" t="s">
        <v>46</v>
      </c>
      <c r="L34" s="41"/>
      <c r="M34" s="110"/>
      <c r="N34" s="110"/>
      <c r="O34" s="110"/>
      <c r="P34" s="41">
        <v>4.5</v>
      </c>
      <c r="Q34" s="42">
        <f>SUM(M5:M32)</f>
        <v>5.166666666666667</v>
      </c>
      <c r="R34" s="486"/>
      <c r="S34" s="33" t="s">
        <v>46</v>
      </c>
      <c r="T34" s="41"/>
      <c r="U34" s="110"/>
      <c r="V34" s="110"/>
      <c r="W34" s="110"/>
      <c r="X34" s="41">
        <v>4.5</v>
      </c>
      <c r="Y34" s="42">
        <f>SUM(U5:U32)</f>
        <v>5</v>
      </c>
      <c r="Z34" s="486"/>
      <c r="AA34" s="33" t="s">
        <v>46</v>
      </c>
      <c r="AB34" s="41"/>
      <c r="AC34" s="110"/>
      <c r="AD34" s="110"/>
      <c r="AE34" s="110"/>
      <c r="AF34" s="41">
        <v>4.5</v>
      </c>
      <c r="AG34" s="42">
        <f>SUM(AC5:AC32)</f>
        <v>5.3</v>
      </c>
      <c r="AH34" s="486"/>
      <c r="AI34" s="33" t="s">
        <v>46</v>
      </c>
      <c r="AJ34" s="41"/>
      <c r="AK34" s="110"/>
      <c r="AL34" s="110"/>
      <c r="AM34" s="110"/>
      <c r="AN34" s="41">
        <v>4.5</v>
      </c>
      <c r="AO34" s="42">
        <f>SUM(AK5:AK32)</f>
        <v>5.1264705882352946</v>
      </c>
    </row>
    <row r="35" spans="1:43" s="14" customFormat="1" ht="14.1" customHeight="1">
      <c r="A35" s="482"/>
      <c r="B35" s="486"/>
      <c r="C35" s="34" t="s">
        <v>47</v>
      </c>
      <c r="D35" s="93"/>
      <c r="E35" s="106"/>
      <c r="F35" s="106"/>
      <c r="G35" s="106"/>
      <c r="H35" s="42">
        <v>2</v>
      </c>
      <c r="I35" s="42">
        <f>SUM(F6:F32)</f>
        <v>2.7974025974025971</v>
      </c>
      <c r="J35" s="486"/>
      <c r="K35" s="34" t="s">
        <v>47</v>
      </c>
      <c r="L35" s="42"/>
      <c r="M35" s="110"/>
      <c r="N35" s="110"/>
      <c r="O35" s="110"/>
      <c r="P35" s="42">
        <v>2</v>
      </c>
      <c r="Q35" s="42">
        <f>SUM(N6:N32)</f>
        <v>2.3000000000000003</v>
      </c>
      <c r="R35" s="486"/>
      <c r="S35" s="34" t="s">
        <v>47</v>
      </c>
      <c r="T35" s="42"/>
      <c r="U35" s="110"/>
      <c r="V35" s="110"/>
      <c r="W35" s="110"/>
      <c r="X35" s="42">
        <v>2</v>
      </c>
      <c r="Y35" s="42">
        <f>SUM(V6:V32)</f>
        <v>2.2285714285714286</v>
      </c>
      <c r="Z35" s="486"/>
      <c r="AA35" s="34" t="s">
        <v>47</v>
      </c>
      <c r="AB35" s="42"/>
      <c r="AC35" s="110"/>
      <c r="AD35" s="110"/>
      <c r="AE35" s="110"/>
      <c r="AF35" s="42">
        <v>2</v>
      </c>
      <c r="AG35" s="42">
        <f>SUM(AD6:AD32)</f>
        <v>2.3214285714285712</v>
      </c>
      <c r="AH35" s="486"/>
      <c r="AI35" s="34" t="s">
        <v>47</v>
      </c>
      <c r="AJ35" s="42"/>
      <c r="AK35" s="110"/>
      <c r="AL35" s="110"/>
      <c r="AM35" s="110"/>
      <c r="AN35" s="42">
        <v>2</v>
      </c>
      <c r="AO35" s="42">
        <f>SUM(AL6:AL32)</f>
        <v>2.9285714285714288</v>
      </c>
      <c r="AP35" s="12"/>
      <c r="AQ35" s="12"/>
    </row>
    <row r="36" spans="1:43" s="14" customFormat="1" ht="14.1" customHeight="1">
      <c r="A36" s="482"/>
      <c r="B36" s="486"/>
      <c r="C36" s="35" t="s">
        <v>43</v>
      </c>
      <c r="D36" s="94"/>
      <c r="E36" s="92"/>
      <c r="F36" s="92"/>
      <c r="G36" s="92"/>
      <c r="H36" s="42">
        <f>I36</f>
        <v>1.45</v>
      </c>
      <c r="I36" s="42">
        <f>SUM(G8:G32)</f>
        <v>1.45</v>
      </c>
      <c r="J36" s="486"/>
      <c r="K36" s="35" t="s">
        <v>39</v>
      </c>
      <c r="L36" s="43"/>
      <c r="M36" s="41"/>
      <c r="N36" s="41"/>
      <c r="O36" s="41"/>
      <c r="P36" s="42">
        <f>Q36</f>
        <v>1.65</v>
      </c>
      <c r="Q36" s="42">
        <f>SUM(O8:O32)</f>
        <v>1.65</v>
      </c>
      <c r="R36" s="486"/>
      <c r="S36" s="35" t="s">
        <v>39</v>
      </c>
      <c r="T36" s="43"/>
      <c r="U36" s="41"/>
      <c r="V36" s="41"/>
      <c r="W36" s="41"/>
      <c r="X36" s="42">
        <f>Y36</f>
        <v>1.55</v>
      </c>
      <c r="Y36" s="42">
        <f>SUM(W8:W32)</f>
        <v>1.55</v>
      </c>
      <c r="Z36" s="486"/>
      <c r="AA36" s="35" t="s">
        <v>39</v>
      </c>
      <c r="AB36" s="43"/>
      <c r="AC36" s="41"/>
      <c r="AD36" s="41"/>
      <c r="AE36" s="41"/>
      <c r="AF36" s="42">
        <f>AG36</f>
        <v>1.6</v>
      </c>
      <c r="AG36" s="42">
        <f>SUM(AE8:AE32)</f>
        <v>1.6</v>
      </c>
      <c r="AH36" s="486"/>
      <c r="AI36" s="35" t="s">
        <v>39</v>
      </c>
      <c r="AJ36" s="43"/>
      <c r="AK36" s="41"/>
      <c r="AL36" s="41"/>
      <c r="AM36" s="41"/>
      <c r="AN36" s="42">
        <f>AO36</f>
        <v>1.5</v>
      </c>
      <c r="AO36" s="42">
        <f>SUM(AM8:AM32)</f>
        <v>1.5</v>
      </c>
      <c r="AP36" s="12"/>
      <c r="AQ36" s="12"/>
    </row>
    <row r="37" spans="1:43" s="12" customFormat="1" ht="14.1" customHeight="1">
      <c r="A37" s="482"/>
      <c r="B37" s="486"/>
      <c r="C37" s="35" t="s">
        <v>44</v>
      </c>
      <c r="D37" s="94"/>
      <c r="E37" s="93"/>
      <c r="F37" s="93"/>
      <c r="G37" s="93"/>
      <c r="H37" s="42">
        <f>I37</f>
        <v>0</v>
      </c>
      <c r="I37" s="42">
        <f>D32</f>
        <v>0</v>
      </c>
      <c r="J37" s="486"/>
      <c r="K37" s="35" t="s">
        <v>40</v>
      </c>
      <c r="L37" s="43"/>
      <c r="M37" s="42"/>
      <c r="N37" s="42"/>
      <c r="O37" s="42"/>
      <c r="P37" s="42">
        <f>Q37</f>
        <v>1</v>
      </c>
      <c r="Q37" s="42">
        <f>L32</f>
        <v>1</v>
      </c>
      <c r="R37" s="486"/>
      <c r="S37" s="35" t="s">
        <v>40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86"/>
      <c r="AA37" s="35" t="s">
        <v>40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86"/>
      <c r="AI37" s="35" t="s">
        <v>40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3" s="12" customFormat="1" ht="14.1" customHeight="1">
      <c r="A38" s="482"/>
      <c r="B38" s="486"/>
      <c r="C38" s="33" t="s">
        <v>45</v>
      </c>
      <c r="D38" s="94"/>
      <c r="E38" s="94"/>
      <c r="F38" s="94"/>
      <c r="G38" s="94"/>
      <c r="H38" s="42">
        <v>0</v>
      </c>
      <c r="I38" s="42">
        <v>0</v>
      </c>
      <c r="J38" s="486"/>
      <c r="K38" s="33" t="s">
        <v>45</v>
      </c>
      <c r="L38" s="43"/>
      <c r="M38" s="43"/>
      <c r="N38" s="43"/>
      <c r="O38" s="43"/>
      <c r="P38" s="42">
        <v>0</v>
      </c>
      <c r="Q38" s="42">
        <v>0</v>
      </c>
      <c r="R38" s="486"/>
      <c r="S38" s="33" t="s">
        <v>45</v>
      </c>
      <c r="T38" s="43"/>
      <c r="U38" s="43"/>
      <c r="V38" s="43"/>
      <c r="W38" s="43"/>
      <c r="X38" s="42">
        <v>0</v>
      </c>
      <c r="Y38" s="42">
        <v>0</v>
      </c>
      <c r="Z38" s="486"/>
      <c r="AA38" s="33" t="s">
        <v>45</v>
      </c>
      <c r="AB38" s="43"/>
      <c r="AC38" s="43"/>
      <c r="AD38" s="43"/>
      <c r="AE38" s="43"/>
      <c r="AF38" s="42">
        <v>0</v>
      </c>
      <c r="AG38" s="42">
        <v>0</v>
      </c>
      <c r="AH38" s="486"/>
      <c r="AI38" s="33" t="s">
        <v>115</v>
      </c>
      <c r="AJ38" s="43"/>
      <c r="AK38" s="43"/>
      <c r="AL38" s="43"/>
      <c r="AM38" s="43"/>
      <c r="AN38" s="42">
        <v>0</v>
      </c>
      <c r="AO38" s="42">
        <v>0</v>
      </c>
      <c r="AP38"/>
      <c r="AQ38"/>
    </row>
    <row r="39" spans="1:43" s="12" customFormat="1" ht="14.1" customHeight="1">
      <c r="A39" s="482"/>
      <c r="B39" s="486"/>
      <c r="C39" s="33" t="s">
        <v>111</v>
      </c>
      <c r="D39" s="94"/>
      <c r="E39" s="94"/>
      <c r="F39" s="94"/>
      <c r="G39" s="94"/>
      <c r="H39" s="42">
        <v>2.5</v>
      </c>
      <c r="I39" s="42">
        <v>2.5</v>
      </c>
      <c r="J39" s="486"/>
      <c r="K39" s="33" t="s">
        <v>111</v>
      </c>
      <c r="L39" s="43"/>
      <c r="M39" s="43"/>
      <c r="N39" s="43"/>
      <c r="O39" s="43"/>
      <c r="P39" s="42">
        <v>2.5</v>
      </c>
      <c r="Q39" s="42">
        <v>2.5</v>
      </c>
      <c r="R39" s="486"/>
      <c r="S39" s="33" t="s">
        <v>111</v>
      </c>
      <c r="T39" s="43"/>
      <c r="U39" s="43"/>
      <c r="V39" s="43"/>
      <c r="W39" s="43"/>
      <c r="X39" s="42">
        <v>2.5</v>
      </c>
      <c r="Y39" s="42">
        <v>2.5</v>
      </c>
      <c r="Z39" s="486"/>
      <c r="AA39" s="33" t="s">
        <v>111</v>
      </c>
      <c r="AB39" s="43"/>
      <c r="AC39" s="43"/>
      <c r="AD39" s="43"/>
      <c r="AE39" s="43"/>
      <c r="AF39" s="42">
        <v>2.5</v>
      </c>
      <c r="AG39" s="42">
        <v>2.5</v>
      </c>
      <c r="AH39" s="486"/>
      <c r="AI39" s="33" t="s">
        <v>111</v>
      </c>
      <c r="AJ39" s="43"/>
      <c r="AK39" s="43"/>
      <c r="AL39" s="43"/>
      <c r="AM39" s="43"/>
      <c r="AN39" s="42">
        <v>2.5</v>
      </c>
      <c r="AO39" s="42">
        <v>2.5</v>
      </c>
      <c r="AP39"/>
      <c r="AQ39"/>
    </row>
    <row r="40" spans="1:43" s="12" customFormat="1" ht="14.1" customHeight="1">
      <c r="A40" s="483"/>
      <c r="B40" s="487"/>
      <c r="C40" s="35" t="s">
        <v>122</v>
      </c>
      <c r="D40" s="94"/>
      <c r="E40" s="94"/>
      <c r="F40" s="94"/>
      <c r="G40" s="94"/>
      <c r="H40" s="44">
        <f>(H34*70)+(H35*75)+(H36*25)+(H37*60)+(H38*150)+(H39*45)</f>
        <v>613.75</v>
      </c>
      <c r="I40" s="44">
        <f>(I34*70)+(I35*75)+(I36*25)+(I37*60)+(I38*150)+(I39*45)</f>
        <v>710.6140183346065</v>
      </c>
      <c r="J40" s="487"/>
      <c r="K40" s="35" t="s">
        <v>122</v>
      </c>
      <c r="L40" s="43"/>
      <c r="M40" s="43"/>
      <c r="N40" s="43"/>
      <c r="O40" s="43"/>
      <c r="P40" s="44">
        <f>(P34*70)+(P35*75)+(P36*25)+(P37*60)+(P38*150)+(P39*45)</f>
        <v>678.75</v>
      </c>
      <c r="Q40" s="44">
        <f>(Q34*70)+(Q35*75)+(Q36*25)+(Q37*60)+(Q38*150)+(Q39*45)</f>
        <v>747.91666666666674</v>
      </c>
      <c r="R40" s="487"/>
      <c r="S40" s="35" t="s">
        <v>122</v>
      </c>
      <c r="T40" s="43"/>
      <c r="U40" s="43"/>
      <c r="V40" s="43"/>
      <c r="W40" s="43"/>
      <c r="X40" s="44">
        <f>(X34*70)+(X35*75)+(X36*25)+(X37*60)+(X38*150)+(X39*45)</f>
        <v>616.25</v>
      </c>
      <c r="Y40" s="44">
        <f>(Y34*70)+(Y35*75)+(Y36*25)+(Y37*60)+(Y38*150)+(Y39*45)</f>
        <v>668.39285714285711</v>
      </c>
      <c r="Z40" s="487"/>
      <c r="AA40" s="35" t="s">
        <v>122</v>
      </c>
      <c r="AB40" s="43"/>
      <c r="AC40" s="43"/>
      <c r="AD40" s="43"/>
      <c r="AE40" s="43"/>
      <c r="AF40" s="44">
        <f>(AF34*70)+(AF35*75)+(AF36*25)+(AF37*60)+(AF38*150)+(AF39*45)</f>
        <v>677.5</v>
      </c>
      <c r="AG40" s="44">
        <f>(AG34*70)+(AG35*75)+(AG36*25)+(AG37*60)+(AG38*150)+(AG39*45)</f>
        <v>757.60714285714289</v>
      </c>
      <c r="AH40" s="487"/>
      <c r="AI40" s="35" t="s">
        <v>122</v>
      </c>
      <c r="AJ40" s="43"/>
      <c r="AK40" s="43"/>
      <c r="AL40" s="43"/>
      <c r="AM40" s="43"/>
      <c r="AN40" s="44">
        <f>(AN34*70)+(AN35*75)+(AN36*25)+(AN37*60)+(AN38*150)+(AN39*45)</f>
        <v>615</v>
      </c>
      <c r="AO40" s="44">
        <f>(AO34*70)+(AO35*75)+(AO36*25)+(AO37*60)+(AO38*150)+(AO39*45)</f>
        <v>728.49579831932783</v>
      </c>
      <c r="AP40"/>
      <c r="AQ40"/>
    </row>
    <row r="41" spans="1:43" ht="19.5" customHeight="1">
      <c r="B41" s="12"/>
      <c r="C41" s="265" t="s">
        <v>35</v>
      </c>
      <c r="D41" s="266"/>
      <c r="E41" s="266"/>
      <c r="F41" s="267"/>
      <c r="G41" s="267"/>
      <c r="H41" s="268"/>
      <c r="I41" s="266"/>
      <c r="J41" s="266"/>
      <c r="K41" s="265" t="s">
        <v>41</v>
      </c>
      <c r="L41" s="266"/>
      <c r="M41" s="266"/>
      <c r="N41" s="266"/>
      <c r="O41" s="266"/>
      <c r="P41" s="268"/>
      <c r="Q41" s="266"/>
      <c r="R41" s="266"/>
      <c r="S41" s="266" t="s">
        <v>36</v>
      </c>
      <c r="T41" s="266"/>
      <c r="U41" s="266"/>
      <c r="V41" s="266"/>
      <c r="W41" s="266"/>
      <c r="X41" s="268"/>
      <c r="Z41" s="12"/>
      <c r="AA41" s="39"/>
      <c r="AH41" s="12"/>
      <c r="AI41" s="39"/>
    </row>
    <row r="42" spans="1:43" ht="18.75" customHeight="1">
      <c r="B42" s="12"/>
      <c r="C42" s="498" t="s">
        <v>97</v>
      </c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R42" s="12"/>
      <c r="S42" s="12"/>
      <c r="Z42" s="12"/>
      <c r="AA42" s="39"/>
      <c r="AI42"/>
      <c r="AN42"/>
    </row>
    <row r="43" spans="1:43" ht="14.1" customHeight="1">
      <c r="AI43"/>
      <c r="AN43"/>
    </row>
    <row r="44" spans="1:43" ht="14.1" customHeight="1">
      <c r="K44"/>
      <c r="P44"/>
      <c r="X44"/>
      <c r="AA44"/>
      <c r="AF44"/>
      <c r="AI44"/>
      <c r="AN44"/>
    </row>
    <row r="45" spans="1:43" ht="14.1" customHeight="1">
      <c r="K45"/>
      <c r="P45"/>
      <c r="X45"/>
      <c r="AA45"/>
      <c r="AF45"/>
      <c r="AI45"/>
      <c r="AN45"/>
    </row>
    <row r="46" spans="1:43" ht="14.1" customHeight="1">
      <c r="K46"/>
      <c r="P46"/>
      <c r="X46"/>
      <c r="AA46"/>
      <c r="AF46"/>
      <c r="AI46"/>
      <c r="AN46"/>
    </row>
    <row r="47" spans="1:43" ht="14.1" customHeight="1">
      <c r="K47"/>
      <c r="P47"/>
      <c r="X47"/>
      <c r="AA47"/>
      <c r="AF47"/>
      <c r="AI47"/>
      <c r="AN47"/>
    </row>
    <row r="48" spans="1:43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ht="14.1" customHeight="1">
      <c r="C65505"/>
      <c r="F65505"/>
      <c r="G65505"/>
      <c r="H65505"/>
      <c r="K65505"/>
      <c r="P65505"/>
      <c r="X65505"/>
      <c r="AA65505"/>
      <c r="AF65505"/>
      <c r="AI65505"/>
      <c r="AN65505"/>
    </row>
    <row r="65506" spans="3:40" ht="14.1" customHeight="1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4.1" customHeight="1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4.1" customHeight="1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4.1" customHeight="1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4.1" customHeight="1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4.1" customHeight="1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4.1" customHeight="1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4.1" customHeight="1">
      <c r="C65513"/>
      <c r="F65513"/>
      <c r="G65513"/>
      <c r="H65513"/>
      <c r="K65513"/>
      <c r="P65513"/>
      <c r="X65513"/>
      <c r="AA65513"/>
      <c r="AF65513"/>
    </row>
    <row r="65514" spans="3:40" ht="14.1" customHeight="1">
      <c r="C65514"/>
      <c r="F65514"/>
      <c r="G65514"/>
      <c r="H65514"/>
      <c r="K65514"/>
      <c r="P65514"/>
      <c r="X65514"/>
      <c r="AA65514"/>
      <c r="AF65514"/>
    </row>
    <row r="65515" spans="3:40" ht="14.1" customHeight="1">
      <c r="C65515"/>
      <c r="F65515"/>
      <c r="G65515"/>
      <c r="H65515"/>
      <c r="K65515"/>
      <c r="P65515"/>
      <c r="X65515"/>
      <c r="AA65515"/>
      <c r="AF65515"/>
    </row>
    <row r="65516" spans="3:40" ht="14.1" customHeight="1">
      <c r="C65516"/>
      <c r="F65516"/>
      <c r="G65516"/>
      <c r="H65516"/>
      <c r="K65516"/>
      <c r="P65516"/>
      <c r="X65516"/>
      <c r="AA65516"/>
      <c r="AF65516"/>
    </row>
    <row r="65517" spans="3:40" ht="14.1" customHeight="1">
      <c r="C65517"/>
      <c r="F65517"/>
      <c r="G65517"/>
      <c r="H65517"/>
      <c r="K65517"/>
      <c r="P65517"/>
      <c r="X65517"/>
      <c r="AA65517"/>
      <c r="AF65517"/>
    </row>
  </sheetData>
  <mergeCells count="27">
    <mergeCell ref="L1:AA1"/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65517"/>
  <sheetViews>
    <sheetView zoomScaleNormal="100" workbookViewId="0">
      <selection activeCell="L36" sqref="L36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2.375" hidden="1" customWidth="1"/>
    <col min="6" max="6" width="10.875" style="6" hidden="1" customWidth="1"/>
    <col min="7" max="7" width="4.625" style="6" hidden="1" customWidth="1"/>
    <col min="8" max="8" width="3.625" style="2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375" hidden="1" customWidth="1"/>
    <col min="14" max="14" width="10.875" hidden="1" customWidth="1"/>
    <col min="15" max="15" width="4.625" hidden="1" customWidth="1"/>
    <col min="16" max="16" width="3.625" style="2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3.75" hidden="1" customWidth="1"/>
    <col min="24" max="24" width="3.625" style="2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30" width="10.875" hidden="1" customWidth="1"/>
    <col min="31" max="31" width="4.625" hidden="1" customWidth="1"/>
    <col min="32" max="32" width="3.625" style="2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9" width="6.625" hidden="1" customWidth="1"/>
    <col min="40" max="40" width="3.625" style="27" customWidth="1"/>
    <col min="41" max="41" width="4.625" customWidth="1"/>
  </cols>
  <sheetData>
    <row r="1" spans="1:44" ht="19.5" customHeight="1">
      <c r="A1" s="7"/>
      <c r="B1" s="7"/>
      <c r="C1" s="7"/>
      <c r="D1" s="499" t="s">
        <v>16</v>
      </c>
      <c r="E1" s="499"/>
      <c r="F1" s="499"/>
      <c r="G1" s="499"/>
      <c r="H1" s="499"/>
      <c r="I1" s="499"/>
      <c r="J1" s="499"/>
      <c r="K1" s="6" t="s">
        <v>502</v>
      </c>
      <c r="L1" s="501" t="s">
        <v>351</v>
      </c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4" ht="14.1" customHeight="1">
      <c r="A2" s="2" t="s">
        <v>14</v>
      </c>
      <c r="B2" s="1" t="s">
        <v>17</v>
      </c>
      <c r="C2" s="4" t="s">
        <v>1</v>
      </c>
      <c r="D2" s="493">
        <v>462</v>
      </c>
      <c r="E2" s="493"/>
      <c r="F2" s="25"/>
      <c r="G2" s="25"/>
      <c r="H2" s="25"/>
      <c r="I2" s="25"/>
      <c r="J2" s="26"/>
      <c r="K2" s="505" t="s">
        <v>348</v>
      </c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  <c r="AF2" s="506"/>
      <c r="AG2" s="506"/>
      <c r="AH2" s="506"/>
      <c r="AI2" s="506"/>
      <c r="AJ2" s="506"/>
      <c r="AK2" s="506"/>
      <c r="AL2" s="506"/>
      <c r="AM2" s="506"/>
      <c r="AN2" s="506"/>
      <c r="AO2" s="506"/>
    </row>
    <row r="3" spans="1:44" s="12" customFormat="1" ht="14.1" customHeight="1">
      <c r="A3" s="494" t="s">
        <v>6</v>
      </c>
      <c r="B3" s="13"/>
      <c r="C3" s="500">
        <v>45712</v>
      </c>
      <c r="D3" s="500"/>
      <c r="E3" s="15"/>
      <c r="F3" s="15"/>
      <c r="G3" s="15"/>
      <c r="H3" s="24"/>
      <c r="I3" s="13" t="s">
        <v>7</v>
      </c>
      <c r="J3" s="13"/>
      <c r="K3" s="500">
        <f>C3+1</f>
        <v>45713</v>
      </c>
      <c r="L3" s="500"/>
      <c r="M3" s="15"/>
      <c r="N3" s="15"/>
      <c r="O3" s="15"/>
      <c r="P3" s="24"/>
      <c r="Q3" s="13" t="s">
        <v>8</v>
      </c>
      <c r="R3" s="109"/>
      <c r="S3" s="500">
        <f>C3+2</f>
        <v>45714</v>
      </c>
      <c r="T3" s="500"/>
      <c r="U3" s="15"/>
      <c r="V3" s="15"/>
      <c r="W3" s="15"/>
      <c r="X3" s="24"/>
      <c r="Y3" s="13" t="s">
        <v>9</v>
      </c>
      <c r="Z3" s="109"/>
      <c r="AA3" s="500">
        <f>C3+3</f>
        <v>45715</v>
      </c>
      <c r="AB3" s="500"/>
      <c r="AC3" s="15"/>
      <c r="AD3" s="15"/>
      <c r="AE3" s="15"/>
      <c r="AF3" s="24"/>
      <c r="AG3" s="13" t="s">
        <v>10</v>
      </c>
      <c r="AH3" s="109"/>
      <c r="AI3" s="500">
        <f>C3+4</f>
        <v>45716</v>
      </c>
      <c r="AJ3" s="500"/>
      <c r="AK3" s="15"/>
      <c r="AL3" s="15"/>
      <c r="AM3" s="15"/>
      <c r="AN3" s="24"/>
      <c r="AO3" s="13" t="s">
        <v>26</v>
      </c>
    </row>
    <row r="4" spans="1:44" s="12" customFormat="1" ht="14.1" customHeight="1">
      <c r="A4" s="494"/>
      <c r="B4" s="13" t="s">
        <v>11</v>
      </c>
      <c r="C4" s="13" t="s">
        <v>12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18</v>
      </c>
      <c r="I4" s="13" t="s">
        <v>37</v>
      </c>
      <c r="J4" s="13" t="s">
        <v>11</v>
      </c>
      <c r="K4" s="13" t="s">
        <v>12</v>
      </c>
      <c r="L4" s="13" t="s">
        <v>15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18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18</v>
      </c>
      <c r="AG4" s="13" t="s">
        <v>37</v>
      </c>
      <c r="AH4" s="109" t="s">
        <v>11</v>
      </c>
      <c r="AI4" s="13" t="s">
        <v>12</v>
      </c>
      <c r="AJ4" s="13" t="s">
        <v>15</v>
      </c>
      <c r="AK4" s="13" t="s">
        <v>19</v>
      </c>
      <c r="AL4" s="13" t="s">
        <v>20</v>
      </c>
      <c r="AM4" s="13" t="s">
        <v>22</v>
      </c>
      <c r="AN4" s="24" t="s">
        <v>18</v>
      </c>
      <c r="AO4" s="13" t="s">
        <v>37</v>
      </c>
    </row>
    <row r="5" spans="1:44" s="12" customFormat="1" ht="14.1" customHeight="1">
      <c r="A5" s="507" t="s">
        <v>13</v>
      </c>
      <c r="B5" s="72" t="s">
        <v>81</v>
      </c>
      <c r="C5" s="107" t="s">
        <v>77</v>
      </c>
      <c r="D5" s="108">
        <v>100</v>
      </c>
      <c r="E5" s="64">
        <f>D5/20</f>
        <v>5</v>
      </c>
      <c r="F5" s="13"/>
      <c r="G5" s="13"/>
      <c r="H5" s="101">
        <f>(D5*$D$2)/1000</f>
        <v>46.2</v>
      </c>
      <c r="I5" s="62"/>
      <c r="J5" s="72" t="s">
        <v>76</v>
      </c>
      <c r="K5" s="107" t="s">
        <v>77</v>
      </c>
      <c r="L5" s="108">
        <v>80</v>
      </c>
      <c r="M5" s="64">
        <f>L5/20</f>
        <v>4</v>
      </c>
      <c r="N5" s="13"/>
      <c r="O5" s="13"/>
      <c r="P5" s="101">
        <f>(L5*$D$2)/1000</f>
        <v>36.96</v>
      </c>
      <c r="Q5" s="62"/>
      <c r="R5" s="72" t="s">
        <v>81</v>
      </c>
      <c r="S5" s="107" t="s">
        <v>77</v>
      </c>
      <c r="T5" s="108">
        <v>100</v>
      </c>
      <c r="U5" s="64">
        <f>T5/20</f>
        <v>5</v>
      </c>
      <c r="V5" s="13"/>
      <c r="W5" s="13"/>
      <c r="X5" s="101">
        <f>(T5*$D$2)/1000</f>
        <v>46.2</v>
      </c>
      <c r="Y5" s="308"/>
      <c r="Z5" s="72" t="s">
        <v>76</v>
      </c>
      <c r="AA5" s="107" t="s">
        <v>77</v>
      </c>
      <c r="AB5" s="108">
        <v>80</v>
      </c>
      <c r="AC5" s="64">
        <f>AB5/20</f>
        <v>4</v>
      </c>
      <c r="AD5" s="13"/>
      <c r="AE5" s="13"/>
      <c r="AF5" s="101">
        <f>(AB5*$D$2)/1000</f>
        <v>36.96</v>
      </c>
      <c r="AG5" s="62"/>
      <c r="AH5" s="508" t="s">
        <v>347</v>
      </c>
      <c r="AI5" s="509"/>
      <c r="AJ5" s="509"/>
      <c r="AK5" s="509"/>
      <c r="AL5" s="509"/>
      <c r="AM5" s="509"/>
      <c r="AN5" s="509"/>
      <c r="AO5" s="510"/>
    </row>
    <row r="6" spans="1:44" s="12" customFormat="1" ht="14.1" customHeight="1">
      <c r="A6" s="507"/>
      <c r="B6" s="63" t="s">
        <v>57</v>
      </c>
      <c r="C6" s="73"/>
      <c r="D6" s="74"/>
      <c r="E6" s="64"/>
      <c r="F6" s="64"/>
      <c r="G6" s="67"/>
      <c r="H6" s="104"/>
      <c r="I6" s="62"/>
      <c r="J6" s="63" t="s">
        <v>57</v>
      </c>
      <c r="K6" s="73" t="s">
        <v>79</v>
      </c>
      <c r="L6" s="74">
        <v>20</v>
      </c>
      <c r="M6" s="64">
        <f>L6/20</f>
        <v>1</v>
      </c>
      <c r="N6" s="64"/>
      <c r="O6" s="13"/>
      <c r="P6" s="101">
        <f>(L6*$D$2)/1000</f>
        <v>9.24</v>
      </c>
      <c r="Q6" s="104"/>
      <c r="R6" s="63" t="s">
        <v>57</v>
      </c>
      <c r="S6" s="73"/>
      <c r="T6" s="74"/>
      <c r="U6" s="64"/>
      <c r="V6" s="64"/>
      <c r="W6" s="67"/>
      <c r="X6" s="104"/>
      <c r="Y6" s="308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9.24</v>
      </c>
      <c r="AG6" s="104"/>
      <c r="AH6" s="511"/>
      <c r="AI6" s="512"/>
      <c r="AJ6" s="512"/>
      <c r="AK6" s="512"/>
      <c r="AL6" s="512"/>
      <c r="AM6" s="512"/>
      <c r="AN6" s="512"/>
      <c r="AO6" s="513"/>
      <c r="AR6" s="12">
        <v>1</v>
      </c>
    </row>
    <row r="7" spans="1:44" s="12" customFormat="1" ht="14.1" customHeight="1">
      <c r="A7" s="507"/>
      <c r="B7" s="63" t="s">
        <v>80</v>
      </c>
      <c r="C7" s="5"/>
      <c r="D7" s="22"/>
      <c r="E7" s="13"/>
      <c r="F7" s="13"/>
      <c r="G7" s="13"/>
      <c r="H7" s="62"/>
      <c r="I7" s="62"/>
      <c r="J7" s="17" t="s">
        <v>80</v>
      </c>
      <c r="K7" s="5"/>
      <c r="L7" s="13"/>
      <c r="M7" s="13"/>
      <c r="N7" s="13"/>
      <c r="O7" s="13"/>
      <c r="P7" s="24"/>
      <c r="Q7" s="104"/>
      <c r="R7" s="63" t="s">
        <v>80</v>
      </c>
      <c r="S7" s="5"/>
      <c r="T7" s="22"/>
      <c r="U7" s="13"/>
      <c r="V7" s="13"/>
      <c r="W7" s="13"/>
      <c r="X7" s="62"/>
      <c r="Y7" s="308"/>
      <c r="Z7" s="17" t="s">
        <v>80</v>
      </c>
      <c r="AA7" s="5"/>
      <c r="AB7" s="13"/>
      <c r="AC7" s="13"/>
      <c r="AD7" s="13"/>
      <c r="AE7" s="13"/>
      <c r="AF7" s="24"/>
      <c r="AG7" s="104"/>
      <c r="AH7" s="511"/>
      <c r="AI7" s="512"/>
      <c r="AJ7" s="512"/>
      <c r="AK7" s="512"/>
      <c r="AL7" s="512"/>
      <c r="AM7" s="512"/>
      <c r="AN7" s="512"/>
      <c r="AO7" s="513"/>
    </row>
    <row r="8" spans="1:44" s="12" customFormat="1" ht="14.1" customHeight="1">
      <c r="A8" s="507" t="s">
        <v>2</v>
      </c>
      <c r="B8" s="271" t="s">
        <v>460</v>
      </c>
      <c r="C8" s="446" t="s">
        <v>292</v>
      </c>
      <c r="D8" s="64">
        <v>65</v>
      </c>
      <c r="E8" s="120"/>
      <c r="F8" s="120">
        <f>D8/35</f>
        <v>1.8571428571428572</v>
      </c>
      <c r="G8" s="120"/>
      <c r="H8" s="121">
        <f>(D8*$D$2)/1000</f>
        <v>30.03</v>
      </c>
      <c r="I8" s="87"/>
      <c r="J8" s="296" t="s">
        <v>463</v>
      </c>
      <c r="K8" s="82" t="s">
        <v>419</v>
      </c>
      <c r="L8" s="86">
        <v>75</v>
      </c>
      <c r="M8" s="176"/>
      <c r="N8" s="89">
        <f>L8*0.8/30</f>
        <v>2</v>
      </c>
      <c r="O8" s="85"/>
      <c r="P8" s="101">
        <f>(L8*$D$2)/1000</f>
        <v>34.65</v>
      </c>
      <c r="Q8" s="84"/>
      <c r="R8" s="161" t="s">
        <v>379</v>
      </c>
      <c r="S8" s="82" t="s">
        <v>172</v>
      </c>
      <c r="T8" s="86">
        <v>30</v>
      </c>
      <c r="U8" s="188"/>
      <c r="V8" s="86">
        <f>T8/35</f>
        <v>0.8571428571428571</v>
      </c>
      <c r="W8" s="85"/>
      <c r="X8" s="101">
        <f>(T8*$D$2)/1000</f>
        <v>13.86</v>
      </c>
      <c r="Y8" s="87"/>
      <c r="Z8" s="49" t="s">
        <v>285</v>
      </c>
      <c r="AA8" s="82" t="s">
        <v>283</v>
      </c>
      <c r="AB8" s="86">
        <v>100</v>
      </c>
      <c r="AC8" s="120"/>
      <c r="AD8" s="128">
        <f>AB8*0.8/35</f>
        <v>2.2857142857142856</v>
      </c>
      <c r="AE8" s="85"/>
      <c r="AF8" s="101">
        <f>(AB8*$D$2)/1000</f>
        <v>46.2</v>
      </c>
      <c r="AG8" s="87"/>
      <c r="AH8" s="511"/>
      <c r="AI8" s="512"/>
      <c r="AJ8" s="512"/>
      <c r="AK8" s="512"/>
      <c r="AL8" s="512"/>
      <c r="AM8" s="512"/>
      <c r="AN8" s="512"/>
      <c r="AO8" s="513"/>
    </row>
    <row r="9" spans="1:44" s="12" customFormat="1" ht="14.1" customHeight="1">
      <c r="A9" s="507"/>
      <c r="B9" s="272" t="s">
        <v>433</v>
      </c>
      <c r="C9" s="447" t="s">
        <v>294</v>
      </c>
      <c r="D9" s="64">
        <v>1</v>
      </c>
      <c r="E9" s="53"/>
      <c r="F9" s="120"/>
      <c r="G9" s="85"/>
      <c r="H9" s="121">
        <f t="shared" ref="H9:H12" si="0">(D9*$D$2)/1000</f>
        <v>0.46200000000000002</v>
      </c>
      <c r="I9" s="84"/>
      <c r="J9" s="90" t="s">
        <v>464</v>
      </c>
      <c r="K9" s="143"/>
      <c r="L9" s="163"/>
      <c r="M9" s="120"/>
      <c r="N9" s="120"/>
      <c r="O9" s="135"/>
      <c r="P9" s="101"/>
      <c r="Q9" s="87"/>
      <c r="R9" s="147" t="s">
        <v>279</v>
      </c>
      <c r="S9" s="286" t="s">
        <v>207</v>
      </c>
      <c r="T9" s="287">
        <v>10</v>
      </c>
      <c r="U9" s="167"/>
      <c r="V9" s="120">
        <f>T9*0.5/35</f>
        <v>0.14285714285714285</v>
      </c>
      <c r="W9" s="85"/>
      <c r="X9" s="101">
        <f>(T9*$D$2)/1000</f>
        <v>4.62</v>
      </c>
      <c r="Y9" s="84"/>
      <c r="Z9" s="90" t="s">
        <v>286</v>
      </c>
      <c r="AA9" s="195"/>
      <c r="AB9" s="163"/>
      <c r="AC9" s="53"/>
      <c r="AD9" s="53"/>
      <c r="AE9" s="85"/>
      <c r="AF9" s="101"/>
      <c r="AG9" s="84"/>
      <c r="AH9" s="511"/>
      <c r="AI9" s="512"/>
      <c r="AJ9" s="512"/>
      <c r="AK9" s="512"/>
      <c r="AL9" s="512"/>
      <c r="AM9" s="512"/>
      <c r="AN9" s="512"/>
      <c r="AO9" s="513"/>
    </row>
    <row r="10" spans="1:44" s="12" customFormat="1" ht="14.1" customHeight="1">
      <c r="A10" s="507"/>
      <c r="B10" s="272" t="s">
        <v>291</v>
      </c>
      <c r="C10" s="447" t="s">
        <v>296</v>
      </c>
      <c r="D10" s="64">
        <v>3</v>
      </c>
      <c r="E10" s="53"/>
      <c r="F10" s="120"/>
      <c r="G10" s="85">
        <f>D10/100</f>
        <v>0.03</v>
      </c>
      <c r="H10" s="121">
        <f t="shared" si="0"/>
        <v>1.3859999999999999</v>
      </c>
      <c r="I10" s="84"/>
      <c r="J10" s="90" t="s">
        <v>396</v>
      </c>
      <c r="K10" s="143"/>
      <c r="L10" s="163"/>
      <c r="M10" s="181"/>
      <c r="N10" s="120"/>
      <c r="O10" s="135"/>
      <c r="P10" s="101"/>
      <c r="Q10" s="84"/>
      <c r="R10" s="90" t="s">
        <v>80</v>
      </c>
      <c r="S10" s="82" t="s">
        <v>177</v>
      </c>
      <c r="T10" s="86">
        <v>20</v>
      </c>
      <c r="U10" s="167"/>
      <c r="V10" s="128">
        <f>T10/0.7/35</f>
        <v>0.81632653061224492</v>
      </c>
      <c r="W10" s="85"/>
      <c r="X10" s="101">
        <f>(T10*$D$2)/1000</f>
        <v>9.24</v>
      </c>
      <c r="Y10" s="87"/>
      <c r="Z10" s="90" t="s">
        <v>257</v>
      </c>
      <c r="AA10" s="166"/>
      <c r="AB10" s="86"/>
      <c r="AC10" s="120"/>
      <c r="AD10" s="128"/>
      <c r="AE10" s="85"/>
      <c r="AF10" s="101"/>
      <c r="AG10" s="84"/>
      <c r="AH10" s="511"/>
      <c r="AI10" s="512"/>
      <c r="AJ10" s="512"/>
      <c r="AK10" s="512"/>
      <c r="AL10" s="512"/>
      <c r="AM10" s="512"/>
      <c r="AN10" s="512"/>
      <c r="AO10" s="513"/>
    </row>
    <row r="11" spans="1:44" s="12" customFormat="1" ht="14.1" customHeight="1">
      <c r="A11" s="507"/>
      <c r="B11" s="272" t="s">
        <v>293</v>
      </c>
      <c r="C11" s="447" t="s">
        <v>297</v>
      </c>
      <c r="D11" s="64">
        <v>0.5</v>
      </c>
      <c r="E11" s="120"/>
      <c r="F11" s="53"/>
      <c r="G11" s="85"/>
      <c r="H11" s="121">
        <f t="shared" si="0"/>
        <v>0.23100000000000001</v>
      </c>
      <c r="I11" s="84"/>
      <c r="J11" s="90" t="s">
        <v>397</v>
      </c>
      <c r="K11" s="143"/>
      <c r="L11" s="163"/>
      <c r="M11" s="120"/>
      <c r="N11" s="120"/>
      <c r="O11" s="85"/>
      <c r="P11" s="101"/>
      <c r="Q11" s="84"/>
      <c r="R11" s="90" t="s">
        <v>0</v>
      </c>
      <c r="S11" s="82" t="s">
        <v>208</v>
      </c>
      <c r="T11" s="86">
        <v>60</v>
      </c>
      <c r="U11" s="167"/>
      <c r="V11" s="128"/>
      <c r="W11" s="135">
        <f>T11/100</f>
        <v>0.6</v>
      </c>
      <c r="X11" s="101">
        <f t="shared" ref="X11:X16" si="1">(T11*$D$2)/1000</f>
        <v>27.72</v>
      </c>
      <c r="Y11" s="84"/>
      <c r="Z11" s="90" t="s">
        <v>284</v>
      </c>
      <c r="AA11" s="82"/>
      <c r="AB11" s="86"/>
      <c r="AC11" s="50"/>
      <c r="AD11" s="120"/>
      <c r="AE11" s="85"/>
      <c r="AF11" s="121"/>
      <c r="AG11" s="84"/>
      <c r="AH11" s="511"/>
      <c r="AI11" s="512"/>
      <c r="AJ11" s="512"/>
      <c r="AK11" s="512"/>
      <c r="AL11" s="512"/>
      <c r="AM11" s="512"/>
      <c r="AN11" s="512"/>
      <c r="AO11" s="513"/>
    </row>
    <row r="12" spans="1:44" s="12" customFormat="1" ht="14.1" customHeight="1">
      <c r="A12" s="507"/>
      <c r="B12" s="66" t="s">
        <v>295</v>
      </c>
      <c r="C12" s="447" t="s">
        <v>182</v>
      </c>
      <c r="D12" s="64">
        <v>30</v>
      </c>
      <c r="E12" s="86"/>
      <c r="F12" s="86"/>
      <c r="G12" s="85">
        <f>D12/100</f>
        <v>0.3</v>
      </c>
      <c r="H12" s="121">
        <f t="shared" si="0"/>
        <v>13.86</v>
      </c>
      <c r="I12" s="197"/>
      <c r="J12" s="90"/>
      <c r="K12" s="143"/>
      <c r="L12" s="86"/>
      <c r="M12" s="103"/>
      <c r="N12" s="86"/>
      <c r="O12" s="85"/>
      <c r="P12" s="24"/>
      <c r="Q12" s="84"/>
      <c r="R12" s="180" t="s">
        <v>51</v>
      </c>
      <c r="S12" s="162" t="s">
        <v>209</v>
      </c>
      <c r="T12" s="89">
        <v>2</v>
      </c>
      <c r="U12" s="288"/>
      <c r="V12" s="120"/>
      <c r="W12" s="85"/>
      <c r="X12" s="101">
        <f t="shared" si="1"/>
        <v>0.92400000000000004</v>
      </c>
      <c r="Y12" s="84"/>
      <c r="Z12" s="180" t="s">
        <v>274</v>
      </c>
      <c r="AA12" s="82"/>
      <c r="AB12" s="85"/>
      <c r="AC12" s="89"/>
      <c r="AD12" s="89"/>
      <c r="AE12" s="181"/>
      <c r="AF12" s="121"/>
      <c r="AG12" s="87"/>
      <c r="AH12" s="511"/>
      <c r="AI12" s="512"/>
      <c r="AJ12" s="512"/>
      <c r="AK12" s="512"/>
      <c r="AL12" s="512"/>
      <c r="AM12" s="512"/>
      <c r="AN12" s="512"/>
      <c r="AO12" s="513"/>
    </row>
    <row r="13" spans="1:44" s="12" customFormat="1" ht="14.1" customHeight="1">
      <c r="A13" s="507"/>
      <c r="B13" s="272"/>
      <c r="C13" s="443"/>
      <c r="D13" s="100"/>
      <c r="E13" s="50"/>
      <c r="F13" s="86"/>
      <c r="G13" s="85"/>
      <c r="H13" s="97"/>
      <c r="I13" s="84"/>
      <c r="J13" s="90"/>
      <c r="K13" s="82"/>
      <c r="L13" s="86"/>
      <c r="M13" s="283"/>
      <c r="N13" s="102"/>
      <c r="O13" s="85"/>
      <c r="P13" s="97"/>
      <c r="Q13" s="84"/>
      <c r="R13" s="180"/>
      <c r="S13" s="82" t="s">
        <v>211</v>
      </c>
      <c r="T13" s="86">
        <v>1</v>
      </c>
      <c r="U13" s="85"/>
      <c r="V13" s="120"/>
      <c r="W13" s="85"/>
      <c r="X13" s="101">
        <f t="shared" si="1"/>
        <v>0.46200000000000002</v>
      </c>
      <c r="Y13" s="84"/>
      <c r="Z13" s="466"/>
      <c r="AA13" s="465"/>
      <c r="AB13" s="163"/>
      <c r="AC13" s="53"/>
      <c r="AD13" s="53"/>
      <c r="AE13" s="85"/>
      <c r="AF13" s="101"/>
      <c r="AG13" s="84"/>
      <c r="AH13" s="511"/>
      <c r="AI13" s="512"/>
      <c r="AJ13" s="512"/>
      <c r="AK13" s="512"/>
      <c r="AL13" s="512"/>
      <c r="AM13" s="512"/>
      <c r="AN13" s="512"/>
      <c r="AO13" s="513"/>
    </row>
    <row r="14" spans="1:44" s="12" customFormat="1" ht="14.1" customHeight="1">
      <c r="A14" s="507"/>
      <c r="B14" s="230" t="s">
        <v>51</v>
      </c>
      <c r="C14" s="448"/>
      <c r="D14" s="49"/>
      <c r="E14" s="185"/>
      <c r="F14" s="182"/>
      <c r="G14" s="85"/>
      <c r="H14" s="121"/>
      <c r="I14" s="84"/>
      <c r="J14" s="180" t="s">
        <v>51</v>
      </c>
      <c r="K14" s="184"/>
      <c r="L14" s="49"/>
      <c r="M14" s="185"/>
      <c r="N14" s="182"/>
      <c r="O14" s="85"/>
      <c r="P14" s="121"/>
      <c r="Q14" s="84"/>
      <c r="R14" s="194"/>
      <c r="S14" s="162" t="s">
        <v>166</v>
      </c>
      <c r="T14" s="89">
        <v>30</v>
      </c>
      <c r="U14" s="288"/>
      <c r="V14" s="120"/>
      <c r="W14" s="135">
        <f>T14/100</f>
        <v>0.3</v>
      </c>
      <c r="X14" s="101">
        <f t="shared" si="1"/>
        <v>13.86</v>
      </c>
      <c r="Y14" s="84"/>
      <c r="Z14" s="89"/>
      <c r="AA14" s="143"/>
      <c r="AB14" s="163"/>
      <c r="AC14" s="103"/>
      <c r="AD14" s="120"/>
      <c r="AE14" s="85"/>
      <c r="AF14" s="121"/>
      <c r="AG14" s="84"/>
      <c r="AH14" s="511"/>
      <c r="AI14" s="512"/>
      <c r="AJ14" s="512"/>
      <c r="AK14" s="512"/>
      <c r="AL14" s="512"/>
      <c r="AM14" s="512"/>
      <c r="AN14" s="512"/>
      <c r="AO14" s="513"/>
    </row>
    <row r="15" spans="1:44" s="12" customFormat="1" ht="14.1" customHeight="1">
      <c r="A15" s="507" t="s">
        <v>3</v>
      </c>
      <c r="B15" s="147" t="s">
        <v>492</v>
      </c>
      <c r="C15" s="82" t="s">
        <v>240</v>
      </c>
      <c r="D15" s="86">
        <v>25</v>
      </c>
      <c r="E15" s="120"/>
      <c r="F15" s="86"/>
      <c r="G15" s="128">
        <f>D15/100</f>
        <v>0.25</v>
      </c>
      <c r="H15" s="101">
        <f>(D15*$D$2)/1000</f>
        <v>11.55</v>
      </c>
      <c r="I15" s="270"/>
      <c r="J15" s="49" t="s">
        <v>229</v>
      </c>
      <c r="K15" s="82" t="s">
        <v>237</v>
      </c>
      <c r="L15" s="86">
        <v>70</v>
      </c>
      <c r="M15" s="228"/>
      <c r="N15" s="120"/>
      <c r="O15" s="128">
        <f>L15/100</f>
        <v>0.7</v>
      </c>
      <c r="P15" s="101">
        <f>(L15*$D$2)/1000</f>
        <v>32.340000000000003</v>
      </c>
      <c r="Q15" s="87"/>
      <c r="R15" s="89"/>
      <c r="S15" s="82" t="s">
        <v>141</v>
      </c>
      <c r="T15" s="289">
        <v>10</v>
      </c>
      <c r="U15" s="290"/>
      <c r="V15" s="120"/>
      <c r="W15" s="135">
        <f>T15/100</f>
        <v>0.1</v>
      </c>
      <c r="X15" s="101">
        <f t="shared" si="1"/>
        <v>4.62</v>
      </c>
      <c r="Y15" s="84"/>
      <c r="Z15" s="49" t="s">
        <v>187</v>
      </c>
      <c r="AA15" s="82" t="s">
        <v>240</v>
      </c>
      <c r="AB15" s="86">
        <v>10</v>
      </c>
      <c r="AC15" s="228"/>
      <c r="AD15" s="146"/>
      <c r="AE15" s="128">
        <f>AB15/100</f>
        <v>0.1</v>
      </c>
      <c r="AF15" s="121">
        <f>(AB15*$D$2)/1000</f>
        <v>4.62</v>
      </c>
      <c r="AG15" s="84"/>
      <c r="AH15" s="511"/>
      <c r="AI15" s="512"/>
      <c r="AJ15" s="512"/>
      <c r="AK15" s="512"/>
      <c r="AL15" s="512"/>
      <c r="AM15" s="512"/>
      <c r="AN15" s="512"/>
      <c r="AO15" s="513"/>
    </row>
    <row r="16" spans="1:44" s="12" customFormat="1" ht="14.1" customHeight="1">
      <c r="A16" s="507"/>
      <c r="B16" s="147" t="s">
        <v>493</v>
      </c>
      <c r="C16" s="82" t="s">
        <v>242</v>
      </c>
      <c r="D16" s="86">
        <v>40</v>
      </c>
      <c r="E16" s="89"/>
      <c r="F16" s="120">
        <f>D16*0.9/55</f>
        <v>0.65454545454545454</v>
      </c>
      <c r="G16" s="85"/>
      <c r="H16" s="101">
        <f>(D16*$D$2)/1000</f>
        <v>18.48</v>
      </c>
      <c r="I16" s="87"/>
      <c r="J16" s="90" t="s">
        <v>461</v>
      </c>
      <c r="K16" s="82" t="s">
        <v>232</v>
      </c>
      <c r="L16" s="86">
        <v>1</v>
      </c>
      <c r="M16" s="120"/>
      <c r="N16" s="135"/>
      <c r="O16" s="128">
        <f>L16/100</f>
        <v>0.01</v>
      </c>
      <c r="P16" s="101">
        <f t="shared" ref="P16:P18" si="2">(L16*$D$2)/1000</f>
        <v>0.46200000000000002</v>
      </c>
      <c r="Q16" s="84"/>
      <c r="R16" s="90" t="s">
        <v>216</v>
      </c>
      <c r="S16" s="277" t="s">
        <v>327</v>
      </c>
      <c r="T16" s="85">
        <v>40</v>
      </c>
      <c r="U16" s="89"/>
      <c r="V16" s="86">
        <f>T16/55</f>
        <v>0.72727272727272729</v>
      </c>
      <c r="W16" s="135"/>
      <c r="X16" s="101">
        <f t="shared" si="1"/>
        <v>18.48</v>
      </c>
      <c r="Y16" s="84"/>
      <c r="Z16" s="90" t="s">
        <v>155</v>
      </c>
      <c r="AA16" s="82" t="s">
        <v>467</v>
      </c>
      <c r="AB16" s="86">
        <v>40</v>
      </c>
      <c r="AC16" s="145"/>
      <c r="AD16" s="120"/>
      <c r="AE16" s="128">
        <f>AB16/100</f>
        <v>0.4</v>
      </c>
      <c r="AF16" s="121">
        <f t="shared" ref="AF16:AF17" si="3">(AB16*$D$2)/1000</f>
        <v>18.48</v>
      </c>
      <c r="AG16" s="87"/>
      <c r="AH16" s="511"/>
      <c r="AI16" s="512"/>
      <c r="AJ16" s="512"/>
      <c r="AK16" s="512"/>
      <c r="AL16" s="512"/>
      <c r="AM16" s="512"/>
      <c r="AN16" s="512"/>
      <c r="AO16" s="513"/>
    </row>
    <row r="17" spans="1:43" s="12" customFormat="1" ht="14.1" customHeight="1">
      <c r="A17" s="507"/>
      <c r="B17" s="147" t="s">
        <v>494</v>
      </c>
      <c r="C17" s="82" t="s">
        <v>296</v>
      </c>
      <c r="D17" s="86">
        <v>10</v>
      </c>
      <c r="E17" s="50"/>
      <c r="F17" s="120"/>
      <c r="G17" s="128">
        <f>D17/100</f>
        <v>0.1</v>
      </c>
      <c r="H17" s="101">
        <f>(D17*$D$2)/1000</f>
        <v>4.62</v>
      </c>
      <c r="I17" s="84"/>
      <c r="J17" s="90" t="s">
        <v>462</v>
      </c>
      <c r="K17" s="82"/>
      <c r="L17" s="86"/>
      <c r="M17" s="145"/>
      <c r="N17" s="120"/>
      <c r="O17" s="128"/>
      <c r="P17" s="101">
        <f t="shared" si="2"/>
        <v>0</v>
      </c>
      <c r="Q17" s="87"/>
      <c r="R17" s="90" t="s">
        <v>305</v>
      </c>
      <c r="S17" s="277"/>
      <c r="T17" s="85"/>
      <c r="U17" s="89"/>
      <c r="V17" s="86"/>
      <c r="W17" s="135"/>
      <c r="X17" s="101"/>
      <c r="Y17" s="84"/>
      <c r="Z17" s="90" t="s">
        <v>300</v>
      </c>
      <c r="AA17" s="82" t="s">
        <v>468</v>
      </c>
      <c r="AB17" s="86">
        <v>5</v>
      </c>
      <c r="AC17" s="145">
        <f>AB17/15</f>
        <v>0.33333333333333331</v>
      </c>
      <c r="AD17" s="120"/>
      <c r="AE17" s="128"/>
      <c r="AF17" s="121">
        <f t="shared" si="3"/>
        <v>2.31</v>
      </c>
      <c r="AG17" s="84"/>
      <c r="AH17" s="511"/>
      <c r="AI17" s="512"/>
      <c r="AJ17" s="512"/>
      <c r="AK17" s="512"/>
      <c r="AL17" s="512"/>
      <c r="AM17" s="512"/>
      <c r="AN17" s="512"/>
      <c r="AO17" s="513"/>
    </row>
    <row r="18" spans="1:43" s="12" customFormat="1" ht="14.1" customHeight="1">
      <c r="A18" s="507"/>
      <c r="B18" s="90" t="s">
        <v>198</v>
      </c>
      <c r="C18" s="86"/>
      <c r="D18" s="86"/>
      <c r="E18" s="50"/>
      <c r="F18" s="128"/>
      <c r="G18" s="135"/>
      <c r="H18" s="121"/>
      <c r="I18" s="84"/>
      <c r="J18" s="90" t="s">
        <v>280</v>
      </c>
      <c r="K18" s="82"/>
      <c r="L18" s="86"/>
      <c r="M18" s="165"/>
      <c r="N18" s="120"/>
      <c r="O18" s="128"/>
      <c r="P18" s="101">
        <f t="shared" si="2"/>
        <v>0</v>
      </c>
      <c r="Q18" s="84"/>
      <c r="R18" s="51"/>
      <c r="S18" s="96"/>
      <c r="T18" s="83"/>
      <c r="U18" s="120"/>
      <c r="V18" s="86"/>
      <c r="W18" s="128"/>
      <c r="X18" s="81"/>
      <c r="Y18" s="189"/>
      <c r="Z18" s="90" t="s">
        <v>387</v>
      </c>
      <c r="AA18" s="82"/>
      <c r="AB18" s="86"/>
      <c r="AC18" s="165"/>
      <c r="AD18" s="120"/>
      <c r="AE18" s="128"/>
      <c r="AF18" s="121"/>
      <c r="AG18" s="84"/>
      <c r="AH18" s="511"/>
      <c r="AI18" s="512"/>
      <c r="AJ18" s="512"/>
      <c r="AK18" s="512"/>
      <c r="AL18" s="512"/>
      <c r="AM18" s="512"/>
      <c r="AN18" s="512"/>
      <c r="AO18" s="513"/>
    </row>
    <row r="19" spans="1:43" s="12" customFormat="1" ht="14.1" customHeight="1">
      <c r="A19" s="507"/>
      <c r="B19" s="90" t="s">
        <v>188</v>
      </c>
      <c r="C19" s="82"/>
      <c r="D19" s="86"/>
      <c r="E19" s="53"/>
      <c r="F19" s="86"/>
      <c r="G19" s="86"/>
      <c r="H19" s="101"/>
      <c r="I19" s="84"/>
      <c r="J19" s="180" t="s">
        <v>156</v>
      </c>
      <c r="K19" s="305"/>
      <c r="L19" s="85"/>
      <c r="M19" s="103"/>
      <c r="N19" s="86"/>
      <c r="O19" s="128"/>
      <c r="P19" s="97"/>
      <c r="Q19" s="84"/>
      <c r="R19" s="51"/>
      <c r="S19" s="96"/>
      <c r="T19" s="83"/>
      <c r="U19" s="120"/>
      <c r="V19" s="86"/>
      <c r="W19" s="128"/>
      <c r="X19" s="81"/>
      <c r="Y19" s="84"/>
      <c r="Z19" s="90"/>
      <c r="AA19" s="82"/>
      <c r="AB19" s="86"/>
      <c r="AC19" s="137"/>
      <c r="AD19" s="135"/>
      <c r="AE19" s="85"/>
      <c r="AF19" s="121"/>
      <c r="AG19" s="84"/>
      <c r="AH19" s="511"/>
      <c r="AI19" s="512"/>
      <c r="AJ19" s="512"/>
      <c r="AK19" s="512"/>
      <c r="AL19" s="512"/>
      <c r="AM19" s="512"/>
      <c r="AN19" s="512"/>
      <c r="AO19" s="513"/>
    </row>
    <row r="20" spans="1:43" s="12" customFormat="1" ht="14.1" customHeight="1">
      <c r="A20" s="507"/>
      <c r="B20" s="99" t="s">
        <v>156</v>
      </c>
      <c r="C20" s="138"/>
      <c r="D20" s="86"/>
      <c r="E20" s="53"/>
      <c r="F20" s="53"/>
      <c r="G20" s="53"/>
      <c r="H20" s="97"/>
      <c r="I20" s="84"/>
      <c r="J20" s="89"/>
      <c r="K20" s="82"/>
      <c r="L20" s="86"/>
      <c r="M20" s="86"/>
      <c r="N20" s="86"/>
      <c r="O20" s="85"/>
      <c r="P20" s="97"/>
      <c r="Q20" s="84"/>
      <c r="R20" s="302" t="s">
        <v>219</v>
      </c>
      <c r="S20" s="96"/>
      <c r="T20" s="83"/>
      <c r="U20" s="120"/>
      <c r="V20" s="86"/>
      <c r="W20" s="128"/>
      <c r="X20" s="81"/>
      <c r="Y20" s="84"/>
      <c r="Z20" s="212" t="s">
        <v>51</v>
      </c>
      <c r="AA20" s="138"/>
      <c r="AB20" s="86"/>
      <c r="AC20" s="139"/>
      <c r="AD20" s="120"/>
      <c r="AE20" s="85"/>
      <c r="AF20" s="121"/>
      <c r="AG20" s="84"/>
      <c r="AH20" s="511"/>
      <c r="AI20" s="512"/>
      <c r="AJ20" s="512"/>
      <c r="AK20" s="512"/>
      <c r="AL20" s="512"/>
      <c r="AM20" s="512"/>
      <c r="AN20" s="512"/>
      <c r="AO20" s="513"/>
    </row>
    <row r="21" spans="1:43" s="12" customFormat="1" ht="14.1" customHeight="1">
      <c r="A21" s="502" t="s">
        <v>4</v>
      </c>
      <c r="B21" s="318" t="s">
        <v>98</v>
      </c>
      <c r="C21" s="162" t="s">
        <v>99</v>
      </c>
      <c r="D21" s="163">
        <v>75</v>
      </c>
      <c r="E21" s="53"/>
      <c r="F21" s="53"/>
      <c r="G21" s="85">
        <f>D21/100</f>
        <v>0.75</v>
      </c>
      <c r="H21" s="101">
        <f>(D21*$D$2)/1000</f>
        <v>34.65</v>
      </c>
      <c r="I21" s="87"/>
      <c r="J21" s="186" t="s">
        <v>100</v>
      </c>
      <c r="K21" s="162" t="s">
        <v>101</v>
      </c>
      <c r="L21" s="208">
        <v>75</v>
      </c>
      <c r="M21" s="89"/>
      <c r="N21" s="209"/>
      <c r="O21" s="128">
        <f>L21/100</f>
        <v>0.75</v>
      </c>
      <c r="P21" s="210">
        <f>(L21*$D$2)/1000</f>
        <v>34.65</v>
      </c>
      <c r="Q21" s="211"/>
      <c r="R21" s="174" t="s">
        <v>98</v>
      </c>
      <c r="S21" s="162" t="s">
        <v>99</v>
      </c>
      <c r="T21" s="163">
        <v>75</v>
      </c>
      <c r="U21" s="53"/>
      <c r="V21" s="53"/>
      <c r="W21" s="85">
        <f>T21/100</f>
        <v>0.75</v>
      </c>
      <c r="X21" s="101">
        <f>(T21*$D$2)/1000</f>
        <v>34.65</v>
      </c>
      <c r="Y21" s="87"/>
      <c r="Z21" s="174" t="s">
        <v>98</v>
      </c>
      <c r="AA21" s="162" t="s">
        <v>99</v>
      </c>
      <c r="AB21" s="163">
        <v>75</v>
      </c>
      <c r="AC21" s="53"/>
      <c r="AD21" s="53"/>
      <c r="AE21" s="85">
        <f>AB21/100</f>
        <v>0.75</v>
      </c>
      <c r="AF21" s="101">
        <f>(AB21*$D$2)/1000</f>
        <v>34.65</v>
      </c>
      <c r="AG21" s="87"/>
      <c r="AH21" s="511"/>
      <c r="AI21" s="512"/>
      <c r="AJ21" s="512"/>
      <c r="AK21" s="512"/>
      <c r="AL21" s="512"/>
      <c r="AM21" s="512"/>
      <c r="AN21" s="512"/>
      <c r="AO21" s="513"/>
    </row>
    <row r="22" spans="1:43" s="12" customFormat="1" ht="14.1" customHeight="1">
      <c r="A22" s="503"/>
      <c r="B22" s="186" t="s">
        <v>102</v>
      </c>
      <c r="C22" s="484" t="s">
        <v>103</v>
      </c>
      <c r="D22" s="86"/>
      <c r="E22" s="86"/>
      <c r="F22" s="86"/>
      <c r="G22" s="85"/>
      <c r="H22" s="97"/>
      <c r="I22" s="84"/>
      <c r="J22" s="186" t="s">
        <v>104</v>
      </c>
      <c r="K22" s="484" t="s">
        <v>103</v>
      </c>
      <c r="L22" s="86"/>
      <c r="M22" s="86"/>
      <c r="N22" s="86"/>
      <c r="O22" s="85"/>
      <c r="P22" s="97"/>
      <c r="Q22" s="84"/>
      <c r="R22" s="174" t="s">
        <v>102</v>
      </c>
      <c r="S22" s="484" t="s">
        <v>103</v>
      </c>
      <c r="T22" s="86"/>
      <c r="U22" s="86"/>
      <c r="V22" s="86"/>
      <c r="W22" s="85"/>
      <c r="X22" s="97"/>
      <c r="Y22" s="84"/>
      <c r="Z22" s="174" t="s">
        <v>102</v>
      </c>
      <c r="AA22" s="484" t="s">
        <v>103</v>
      </c>
      <c r="AB22" s="86"/>
      <c r="AC22" s="86"/>
      <c r="AD22" s="86"/>
      <c r="AE22" s="85"/>
      <c r="AF22" s="97"/>
      <c r="AG22" s="84"/>
      <c r="AH22" s="511"/>
      <c r="AI22" s="512"/>
      <c r="AJ22" s="512"/>
      <c r="AK22" s="512"/>
      <c r="AL22" s="512"/>
      <c r="AM22" s="512"/>
      <c r="AN22" s="512"/>
      <c r="AO22" s="513"/>
    </row>
    <row r="23" spans="1:43" s="12" customFormat="1" ht="14.1" customHeight="1">
      <c r="A23" s="503"/>
      <c r="B23" s="186" t="s">
        <v>105</v>
      </c>
      <c r="C23" s="485"/>
      <c r="D23" s="86"/>
      <c r="E23" s="86"/>
      <c r="F23" s="53"/>
      <c r="G23" s="85"/>
      <c r="H23" s="97"/>
      <c r="I23" s="84"/>
      <c r="J23" s="186" t="s">
        <v>105</v>
      </c>
      <c r="K23" s="485"/>
      <c r="L23" s="163"/>
      <c r="M23" s="86"/>
      <c r="N23" s="53"/>
      <c r="O23" s="85"/>
      <c r="P23" s="97"/>
      <c r="Q23" s="84"/>
      <c r="R23" s="174" t="s">
        <v>105</v>
      </c>
      <c r="S23" s="485"/>
      <c r="T23" s="86"/>
      <c r="U23" s="86"/>
      <c r="V23" s="53"/>
      <c r="W23" s="85"/>
      <c r="X23" s="97"/>
      <c r="Y23" s="84"/>
      <c r="Z23" s="174" t="s">
        <v>105</v>
      </c>
      <c r="AA23" s="485"/>
      <c r="AB23" s="86"/>
      <c r="AC23" s="86"/>
      <c r="AD23" s="53"/>
      <c r="AE23" s="85"/>
      <c r="AF23" s="97"/>
      <c r="AG23" s="84"/>
      <c r="AH23" s="511"/>
      <c r="AI23" s="512"/>
      <c r="AJ23" s="512"/>
      <c r="AK23" s="512"/>
      <c r="AL23" s="512"/>
      <c r="AM23" s="512"/>
      <c r="AN23" s="512"/>
      <c r="AO23" s="513"/>
    </row>
    <row r="24" spans="1:43" s="12" customFormat="1" ht="14.1" customHeight="1">
      <c r="A24" s="504"/>
      <c r="B24" s="89" t="s">
        <v>106</v>
      </c>
      <c r="C24" s="485"/>
      <c r="D24" s="86"/>
      <c r="E24" s="86"/>
      <c r="F24" s="86"/>
      <c r="G24" s="85"/>
      <c r="H24" s="97"/>
      <c r="I24" s="84"/>
      <c r="J24" s="89" t="s">
        <v>106</v>
      </c>
      <c r="K24" s="485"/>
      <c r="L24" s="86"/>
      <c r="M24" s="86"/>
      <c r="N24" s="86"/>
      <c r="O24" s="85"/>
      <c r="P24" s="97"/>
      <c r="Q24" s="84"/>
      <c r="R24" s="175" t="s">
        <v>106</v>
      </c>
      <c r="S24" s="485"/>
      <c r="T24" s="86"/>
      <c r="U24" s="86"/>
      <c r="V24" s="86"/>
      <c r="W24" s="85"/>
      <c r="X24" s="97"/>
      <c r="Y24" s="84"/>
      <c r="Z24" s="175" t="s">
        <v>106</v>
      </c>
      <c r="AA24" s="485"/>
      <c r="AB24" s="86"/>
      <c r="AC24" s="86"/>
      <c r="AD24" s="86"/>
      <c r="AE24" s="85"/>
      <c r="AF24" s="97"/>
      <c r="AG24" s="84"/>
      <c r="AH24" s="511"/>
      <c r="AI24" s="512"/>
      <c r="AJ24" s="512"/>
      <c r="AK24" s="512"/>
      <c r="AL24" s="512"/>
      <c r="AM24" s="512"/>
      <c r="AN24" s="512"/>
      <c r="AO24" s="513"/>
    </row>
    <row r="25" spans="1:43" s="12" customFormat="1" ht="14.1" customHeight="1">
      <c r="A25" s="502" t="s">
        <v>0</v>
      </c>
      <c r="B25" s="202" t="s">
        <v>376</v>
      </c>
      <c r="C25" s="224" t="s">
        <v>378</v>
      </c>
      <c r="D25" s="67">
        <v>30</v>
      </c>
      <c r="E25" s="225"/>
      <c r="F25" s="85"/>
      <c r="G25" s="85">
        <f>D25/100</f>
        <v>0.3</v>
      </c>
      <c r="H25" s="121">
        <f>(D25*$D$2)/1000</f>
        <v>13.86</v>
      </c>
      <c r="I25" s="84"/>
      <c r="J25" s="80" t="s">
        <v>379</v>
      </c>
      <c r="K25" s="60" t="s">
        <v>380</v>
      </c>
      <c r="L25" s="163">
        <v>3</v>
      </c>
      <c r="M25" s="53"/>
      <c r="N25" s="53"/>
      <c r="O25" s="85">
        <f>L25*10/100</f>
        <v>0.3</v>
      </c>
      <c r="P25" s="101">
        <f>(L25*$D$2)/1000</f>
        <v>1.3859999999999999</v>
      </c>
      <c r="Q25" s="442"/>
      <c r="R25" s="49"/>
      <c r="S25" s="82"/>
      <c r="T25" s="86"/>
      <c r="U25" s="120"/>
      <c r="V25" s="128"/>
      <c r="W25" s="85"/>
      <c r="X25" s="101"/>
      <c r="Y25" s="84"/>
      <c r="Z25" s="223" t="s">
        <v>359</v>
      </c>
      <c r="AA25" s="82" t="s">
        <v>141</v>
      </c>
      <c r="AB25" s="85">
        <v>3</v>
      </c>
      <c r="AC25" s="61"/>
      <c r="AD25" s="64"/>
      <c r="AE25" s="85">
        <f>AB25/100</f>
        <v>0.03</v>
      </c>
      <c r="AF25" s="101">
        <f t="shared" ref="AF25:AF30" si="4">(AB25*$D$2)/1000</f>
        <v>1.3859999999999999</v>
      </c>
      <c r="AG25" s="84"/>
      <c r="AH25" s="511"/>
      <c r="AI25" s="512"/>
      <c r="AJ25" s="512"/>
      <c r="AK25" s="512"/>
      <c r="AL25" s="512"/>
      <c r="AM25" s="512"/>
      <c r="AN25" s="512"/>
      <c r="AO25" s="513"/>
    </row>
    <row r="26" spans="1:43" s="12" customFormat="1" ht="14.1" customHeight="1">
      <c r="A26" s="503"/>
      <c r="B26" s="203" t="s">
        <v>377</v>
      </c>
      <c r="C26" s="16" t="s">
        <v>124</v>
      </c>
      <c r="D26" s="67">
        <v>25</v>
      </c>
      <c r="E26" s="135"/>
      <c r="F26" s="196">
        <f>D26*0.5/35</f>
        <v>0.35714285714285715</v>
      </c>
      <c r="G26" s="85"/>
      <c r="H26" s="121">
        <f>(D26*$D$2)/1000</f>
        <v>11.55</v>
      </c>
      <c r="I26" s="87"/>
      <c r="J26" s="78" t="s">
        <v>160</v>
      </c>
      <c r="K26" s="60" t="s">
        <v>242</v>
      </c>
      <c r="L26" s="64">
        <v>15</v>
      </c>
      <c r="M26" s="88"/>
      <c r="N26" s="86">
        <f>L26*0.9/55</f>
        <v>0.24545454545454545</v>
      </c>
      <c r="O26" s="88"/>
      <c r="P26" s="101">
        <f>(L26*$D$2)/1000</f>
        <v>6.93</v>
      </c>
      <c r="Q26" s="249"/>
      <c r="R26" s="90"/>
      <c r="S26" s="195"/>
      <c r="T26" s="163"/>
      <c r="U26" s="53"/>
      <c r="V26" s="53"/>
      <c r="W26" s="85"/>
      <c r="X26" s="101"/>
      <c r="Y26" s="91"/>
      <c r="Z26" s="226" t="s">
        <v>360</v>
      </c>
      <c r="AA26" s="243" t="s">
        <v>142</v>
      </c>
      <c r="AB26" s="85">
        <v>8</v>
      </c>
      <c r="AC26" s="67"/>
      <c r="AD26" s="67"/>
      <c r="AE26" s="85">
        <f>AB26/100</f>
        <v>0.08</v>
      </c>
      <c r="AF26" s="101">
        <f t="shared" si="4"/>
        <v>3.6960000000000002</v>
      </c>
      <c r="AG26" s="91"/>
      <c r="AH26" s="511"/>
      <c r="AI26" s="512"/>
      <c r="AJ26" s="512"/>
      <c r="AK26" s="512"/>
      <c r="AL26" s="512"/>
      <c r="AM26" s="512"/>
      <c r="AN26" s="512"/>
      <c r="AO26" s="513"/>
    </row>
    <row r="27" spans="1:43" s="12" customFormat="1" ht="14.1" customHeight="1">
      <c r="A27" s="503"/>
      <c r="B27" s="203" t="s">
        <v>118</v>
      </c>
      <c r="C27" s="224"/>
      <c r="D27" s="67"/>
      <c r="E27" s="225"/>
      <c r="F27" s="85"/>
      <c r="G27" s="85"/>
      <c r="H27" s="121"/>
      <c r="I27" s="62"/>
      <c r="J27" s="78" t="s">
        <v>305</v>
      </c>
      <c r="K27" s="60"/>
      <c r="L27" s="64"/>
      <c r="M27" s="152"/>
      <c r="N27" s="64"/>
      <c r="O27" s="85"/>
      <c r="P27" s="24"/>
      <c r="Q27" s="116"/>
      <c r="R27" s="90"/>
      <c r="S27" s="166"/>
      <c r="T27" s="86"/>
      <c r="U27" s="120"/>
      <c r="V27" s="128"/>
      <c r="W27" s="85"/>
      <c r="X27" s="101"/>
      <c r="Y27" s="84"/>
      <c r="Z27" s="226" t="s">
        <v>0</v>
      </c>
      <c r="AA27" s="195" t="s">
        <v>361</v>
      </c>
      <c r="AB27" s="85">
        <v>10</v>
      </c>
      <c r="AC27" s="67"/>
      <c r="AD27" s="67"/>
      <c r="AE27" s="85">
        <f>AB27/100</f>
        <v>0.1</v>
      </c>
      <c r="AF27" s="101">
        <f t="shared" si="4"/>
        <v>4.62</v>
      </c>
      <c r="AG27" s="84"/>
      <c r="AH27" s="511"/>
      <c r="AI27" s="512"/>
      <c r="AJ27" s="512"/>
      <c r="AK27" s="512"/>
      <c r="AL27" s="512"/>
      <c r="AM27" s="512"/>
      <c r="AN27" s="512"/>
      <c r="AO27" s="513"/>
    </row>
    <row r="28" spans="1:43" s="12" customFormat="1" ht="14.1" customHeight="1">
      <c r="A28" s="503"/>
      <c r="B28" s="226" t="s">
        <v>125</v>
      </c>
      <c r="C28" s="16"/>
      <c r="D28" s="85"/>
      <c r="E28" s="53"/>
      <c r="F28" s="135"/>
      <c r="G28" s="135"/>
      <c r="H28" s="121"/>
      <c r="I28" s="104"/>
      <c r="J28" s="66" t="s">
        <v>161</v>
      </c>
      <c r="K28" s="60"/>
      <c r="L28" s="64"/>
      <c r="M28" s="152"/>
      <c r="N28" s="64"/>
      <c r="O28" s="64"/>
      <c r="P28" s="76"/>
      <c r="Q28" s="436"/>
      <c r="R28" s="90"/>
      <c r="S28" s="82"/>
      <c r="T28" s="86"/>
      <c r="U28" s="50"/>
      <c r="V28" s="120"/>
      <c r="W28" s="85"/>
      <c r="X28" s="121"/>
      <c r="Y28" s="84"/>
      <c r="Z28" s="226"/>
      <c r="AA28" s="195" t="s">
        <v>143</v>
      </c>
      <c r="AB28" s="200">
        <v>15</v>
      </c>
      <c r="AC28" s="67"/>
      <c r="AD28" s="67">
        <f>AB28/140</f>
        <v>0.10714285714285714</v>
      </c>
      <c r="AE28" s="67"/>
      <c r="AF28" s="101">
        <f t="shared" si="4"/>
        <v>6.93</v>
      </c>
      <c r="AG28" s="84"/>
      <c r="AH28" s="511"/>
      <c r="AI28" s="512"/>
      <c r="AJ28" s="512"/>
      <c r="AK28" s="512"/>
      <c r="AL28" s="512"/>
      <c r="AM28" s="512"/>
      <c r="AN28" s="512"/>
      <c r="AO28" s="513"/>
    </row>
    <row r="29" spans="1:43" s="12" customFormat="1" ht="14.1" customHeight="1">
      <c r="A29" s="503"/>
      <c r="B29" s="226" t="s">
        <v>112</v>
      </c>
      <c r="C29" s="16"/>
      <c r="D29" s="85"/>
      <c r="E29" s="239"/>
      <c r="F29" s="239"/>
      <c r="G29" s="67"/>
      <c r="H29" s="76"/>
      <c r="I29" s="62"/>
      <c r="J29" s="66" t="s">
        <v>112</v>
      </c>
      <c r="K29" s="60"/>
      <c r="L29" s="64"/>
      <c r="M29" s="153"/>
      <c r="N29" s="64"/>
      <c r="O29" s="68"/>
      <c r="P29" s="154"/>
      <c r="Q29" s="116"/>
      <c r="R29" s="180"/>
      <c r="S29" s="82"/>
      <c r="T29" s="85"/>
      <c r="U29" s="89"/>
      <c r="V29" s="89"/>
      <c r="W29" s="181"/>
      <c r="X29" s="121"/>
      <c r="Y29" s="125"/>
      <c r="Z29" s="180" t="s">
        <v>51</v>
      </c>
      <c r="AA29" s="195" t="s">
        <v>144</v>
      </c>
      <c r="AB29" s="85">
        <v>1</v>
      </c>
      <c r="AC29" s="64"/>
      <c r="AD29" s="64"/>
      <c r="AE29" s="67"/>
      <c r="AF29" s="101">
        <f t="shared" si="4"/>
        <v>0.46200000000000002</v>
      </c>
      <c r="AG29" s="125"/>
      <c r="AH29" s="511"/>
      <c r="AI29" s="512"/>
      <c r="AJ29" s="512"/>
      <c r="AK29" s="512"/>
      <c r="AL29" s="512"/>
      <c r="AM29" s="512"/>
      <c r="AN29" s="512"/>
      <c r="AO29" s="513"/>
    </row>
    <row r="30" spans="1:43" s="12" customFormat="1" ht="14.1" customHeight="1">
      <c r="A30" s="503"/>
      <c r="B30" s="66"/>
      <c r="C30" s="164"/>
      <c r="D30" s="85"/>
      <c r="E30" s="64"/>
      <c r="F30" s="64"/>
      <c r="G30" s="64"/>
      <c r="H30" s="101"/>
      <c r="I30" s="125"/>
      <c r="J30" s="90"/>
      <c r="K30" s="195"/>
      <c r="L30" s="85"/>
      <c r="M30" s="64"/>
      <c r="N30" s="64"/>
      <c r="O30" s="67"/>
      <c r="P30" s="101"/>
      <c r="Q30" s="116"/>
      <c r="R30" s="466"/>
      <c r="S30" s="465"/>
      <c r="T30" s="163"/>
      <c r="U30" s="53"/>
      <c r="V30" s="53"/>
      <c r="W30" s="85"/>
      <c r="X30" s="101"/>
      <c r="Y30" s="62"/>
      <c r="Z30" s="226"/>
      <c r="AA30" s="164" t="s">
        <v>145</v>
      </c>
      <c r="AB30" s="85">
        <v>3</v>
      </c>
      <c r="AC30" s="64"/>
      <c r="AD30" s="64">
        <f>AB30*0.9/55</f>
        <v>4.9090909090909095E-2</v>
      </c>
      <c r="AE30" s="64"/>
      <c r="AF30" s="101">
        <f t="shared" si="4"/>
        <v>1.3859999999999999</v>
      </c>
      <c r="AG30" s="75"/>
      <c r="AH30" s="511"/>
      <c r="AI30" s="512"/>
      <c r="AJ30" s="512"/>
      <c r="AK30" s="512"/>
      <c r="AL30" s="512"/>
      <c r="AM30" s="512"/>
      <c r="AN30" s="512"/>
      <c r="AO30" s="513"/>
    </row>
    <row r="31" spans="1:43" s="12" customFormat="1" ht="14.1" customHeight="1">
      <c r="A31" s="503"/>
      <c r="B31" s="66"/>
      <c r="C31" s="164"/>
      <c r="D31" s="85"/>
      <c r="E31" s="64"/>
      <c r="F31" s="64"/>
      <c r="G31" s="64"/>
      <c r="H31" s="101"/>
      <c r="I31" s="75"/>
      <c r="J31" s="66"/>
      <c r="K31" s="164"/>
      <c r="L31" s="85"/>
      <c r="M31" s="64"/>
      <c r="N31" s="64"/>
      <c r="O31" s="64"/>
      <c r="P31" s="101"/>
      <c r="Q31" s="308"/>
      <c r="R31" s="66"/>
      <c r="S31" s="467"/>
      <c r="T31" s="115"/>
      <c r="U31" s="153"/>
      <c r="V31" s="64"/>
      <c r="W31" s="68"/>
      <c r="X31" s="154"/>
      <c r="Y31" s="62"/>
      <c r="Z31" s="51"/>
      <c r="AA31" s="54"/>
      <c r="AB31" s="53"/>
      <c r="AC31" s="153"/>
      <c r="AD31" s="64"/>
      <c r="AE31" s="68"/>
      <c r="AF31" s="154"/>
      <c r="AG31" s="62"/>
      <c r="AH31" s="511"/>
      <c r="AI31" s="512"/>
      <c r="AJ31" s="512"/>
      <c r="AK31" s="512"/>
      <c r="AL31" s="512"/>
      <c r="AM31" s="512"/>
      <c r="AN31" s="512"/>
      <c r="AO31" s="513"/>
    </row>
    <row r="32" spans="1:43" s="12" customFormat="1" ht="14.1" customHeight="1">
      <c r="A32" s="504"/>
      <c r="B32" s="212" t="s">
        <v>51</v>
      </c>
      <c r="C32" s="55"/>
      <c r="D32" s="56"/>
      <c r="E32" s="64"/>
      <c r="F32" s="64"/>
      <c r="G32" s="64"/>
      <c r="H32" s="101"/>
      <c r="I32" s="75"/>
      <c r="J32" s="212" t="s">
        <v>51</v>
      </c>
      <c r="K32" s="439"/>
      <c r="L32" s="440"/>
      <c r="M32" s="64"/>
      <c r="N32" s="64"/>
      <c r="O32" s="64"/>
      <c r="P32" s="101"/>
      <c r="Q32" s="308"/>
      <c r="R32" s="212"/>
      <c r="S32" s="468"/>
      <c r="T32" s="115"/>
      <c r="U32" s="19"/>
      <c r="V32" s="19"/>
      <c r="W32" s="19"/>
      <c r="X32" s="23"/>
      <c r="Y32" s="105"/>
      <c r="Z32" s="212"/>
      <c r="AA32" s="439" t="s">
        <v>89</v>
      </c>
      <c r="AB32" s="440">
        <v>1</v>
      </c>
      <c r="AC32" s="57"/>
      <c r="AD32" s="57"/>
      <c r="AE32" s="57"/>
      <c r="AF32" s="58"/>
      <c r="AG32" s="105"/>
      <c r="AH32" s="514"/>
      <c r="AI32" s="515"/>
      <c r="AJ32" s="515"/>
      <c r="AK32" s="515"/>
      <c r="AL32" s="515"/>
      <c r="AM32" s="515"/>
      <c r="AN32" s="515"/>
      <c r="AO32" s="516"/>
      <c r="AP32" s="14"/>
      <c r="AQ32" s="14"/>
    </row>
    <row r="33" spans="1:43" s="12" customFormat="1" ht="14.1" customHeight="1">
      <c r="A33" s="218"/>
      <c r="B33" s="486" t="s">
        <v>123</v>
      </c>
      <c r="C33" s="205" t="s">
        <v>38</v>
      </c>
      <c r="D33" s="148"/>
      <c r="E33" s="206"/>
      <c r="F33" s="206"/>
      <c r="G33" s="206"/>
      <c r="H33" s="472" t="s">
        <v>500</v>
      </c>
      <c r="I33" s="472" t="s">
        <v>501</v>
      </c>
      <c r="J33" s="486" t="s">
        <v>123</v>
      </c>
      <c r="K33" s="205" t="s">
        <v>38</v>
      </c>
      <c r="L33" s="149"/>
      <c r="M33" s="206"/>
      <c r="N33" s="206"/>
      <c r="O33" s="206"/>
      <c r="P33" s="472" t="s">
        <v>500</v>
      </c>
      <c r="Q33" s="472" t="s">
        <v>501</v>
      </c>
      <c r="R33" s="486" t="s">
        <v>123</v>
      </c>
      <c r="S33" s="205" t="s">
        <v>38</v>
      </c>
      <c r="T33" s="148"/>
      <c r="U33" s="206"/>
      <c r="V33" s="206"/>
      <c r="W33" s="206"/>
      <c r="X33" s="472" t="s">
        <v>500</v>
      </c>
      <c r="Y33" s="472" t="s">
        <v>501</v>
      </c>
      <c r="Z33" s="486" t="s">
        <v>123</v>
      </c>
      <c r="AA33" s="205" t="s">
        <v>38</v>
      </c>
      <c r="AB33" s="148"/>
      <c r="AC33" s="206"/>
      <c r="AD33" s="206"/>
      <c r="AE33" s="206"/>
      <c r="AF33" s="472" t="s">
        <v>500</v>
      </c>
      <c r="AG33" s="472" t="s">
        <v>501</v>
      </c>
      <c r="AH33" s="486" t="s">
        <v>123</v>
      </c>
      <c r="AI33" s="205" t="s">
        <v>38</v>
      </c>
      <c r="AJ33" s="148"/>
      <c r="AK33" s="206"/>
      <c r="AL33" s="206"/>
      <c r="AM33" s="206"/>
      <c r="AN33" s="472" t="s">
        <v>500</v>
      </c>
      <c r="AO33" s="472" t="s">
        <v>501</v>
      </c>
      <c r="AP33" s="14"/>
      <c r="AQ33" s="14"/>
    </row>
    <row r="34" spans="1:43" s="12" customFormat="1" ht="14.1" customHeight="1">
      <c r="A34" s="481"/>
      <c r="B34" s="486"/>
      <c r="C34" s="33" t="s">
        <v>46</v>
      </c>
      <c r="D34" s="92"/>
      <c r="E34" s="106"/>
      <c r="F34" s="106"/>
      <c r="G34" s="106"/>
      <c r="H34" s="41">
        <v>4.5</v>
      </c>
      <c r="I34" s="42">
        <f>SUM(E5:E32)</f>
        <v>5</v>
      </c>
      <c r="J34" s="486"/>
      <c r="K34" s="33" t="s">
        <v>46</v>
      </c>
      <c r="L34" s="41"/>
      <c r="M34" s="110"/>
      <c r="N34" s="110"/>
      <c r="O34" s="110"/>
      <c r="P34" s="41">
        <v>4.5</v>
      </c>
      <c r="Q34" s="42">
        <f>SUM(M5:M32)</f>
        <v>5</v>
      </c>
      <c r="R34" s="486"/>
      <c r="S34" s="33" t="s">
        <v>46</v>
      </c>
      <c r="T34" s="41"/>
      <c r="U34" s="110"/>
      <c r="V34" s="110"/>
      <c r="W34" s="110"/>
      <c r="X34" s="41">
        <v>4.5</v>
      </c>
      <c r="Y34" s="42">
        <f>SUM(U5:U32)</f>
        <v>5</v>
      </c>
      <c r="Z34" s="486"/>
      <c r="AA34" s="33" t="s">
        <v>46</v>
      </c>
      <c r="AB34" s="41"/>
      <c r="AC34" s="110"/>
      <c r="AD34" s="110"/>
      <c r="AE34" s="110"/>
      <c r="AF34" s="41">
        <v>4.5</v>
      </c>
      <c r="AG34" s="42">
        <f>SUM(AC5:AC32)</f>
        <v>5.333333333333333</v>
      </c>
      <c r="AH34" s="486"/>
      <c r="AI34" s="33" t="s">
        <v>46</v>
      </c>
      <c r="AJ34" s="41"/>
      <c r="AK34" s="110"/>
      <c r="AL34" s="110"/>
      <c r="AM34" s="110"/>
      <c r="AN34" s="41">
        <v>0</v>
      </c>
      <c r="AO34" s="42">
        <f>SUM(AK5:AK32)</f>
        <v>0</v>
      </c>
    </row>
    <row r="35" spans="1:43" s="14" customFormat="1" ht="14.1" customHeight="1">
      <c r="A35" s="482"/>
      <c r="B35" s="486"/>
      <c r="C35" s="34" t="s">
        <v>47</v>
      </c>
      <c r="D35" s="93"/>
      <c r="E35" s="106"/>
      <c r="F35" s="106"/>
      <c r="G35" s="106"/>
      <c r="H35" s="42">
        <v>2</v>
      </c>
      <c r="I35" s="42">
        <f>SUM(F6:F32)</f>
        <v>2.8688311688311692</v>
      </c>
      <c r="J35" s="486"/>
      <c r="K35" s="34" t="s">
        <v>47</v>
      </c>
      <c r="L35" s="42"/>
      <c r="M35" s="110"/>
      <c r="N35" s="110"/>
      <c r="O35" s="110"/>
      <c r="P35" s="42">
        <v>2</v>
      </c>
      <c r="Q35" s="42">
        <f>SUM(N6:N32)</f>
        <v>2.2454545454545456</v>
      </c>
      <c r="R35" s="486"/>
      <c r="S35" s="34" t="s">
        <v>47</v>
      </c>
      <c r="T35" s="42"/>
      <c r="U35" s="110"/>
      <c r="V35" s="110"/>
      <c r="W35" s="110"/>
      <c r="X35" s="42">
        <v>2</v>
      </c>
      <c r="Y35" s="42">
        <f>SUM(V6:V32)</f>
        <v>2.5435992578849724</v>
      </c>
      <c r="Z35" s="486"/>
      <c r="AA35" s="34" t="s">
        <v>47</v>
      </c>
      <c r="AB35" s="42"/>
      <c r="AC35" s="110"/>
      <c r="AD35" s="110"/>
      <c r="AE35" s="110"/>
      <c r="AF35" s="42">
        <v>2</v>
      </c>
      <c r="AG35" s="42">
        <f>SUM(AD6:AD32)</f>
        <v>2.4419480519480521</v>
      </c>
      <c r="AH35" s="486"/>
      <c r="AI35" s="34" t="s">
        <v>47</v>
      </c>
      <c r="AJ35" s="42"/>
      <c r="AK35" s="110"/>
      <c r="AL35" s="110"/>
      <c r="AM35" s="110"/>
      <c r="AN35" s="42">
        <v>0</v>
      </c>
      <c r="AO35" s="42">
        <f>SUM(AL6:AL32)</f>
        <v>0</v>
      </c>
      <c r="AP35" s="12"/>
      <c r="AQ35" s="12"/>
    </row>
    <row r="36" spans="1:43" s="14" customFormat="1" ht="14.1" customHeight="1">
      <c r="A36" s="482"/>
      <c r="B36" s="486"/>
      <c r="C36" s="35" t="s">
        <v>39</v>
      </c>
      <c r="D36" s="94"/>
      <c r="E36" s="92"/>
      <c r="F36" s="92"/>
      <c r="G36" s="92"/>
      <c r="H36" s="42">
        <f>I36</f>
        <v>1.73</v>
      </c>
      <c r="I36" s="42">
        <f>SUM(G8:G32)</f>
        <v>1.73</v>
      </c>
      <c r="J36" s="486"/>
      <c r="K36" s="35" t="s">
        <v>39</v>
      </c>
      <c r="L36" s="43"/>
      <c r="M36" s="41"/>
      <c r="N36" s="41"/>
      <c r="O36" s="41"/>
      <c r="P36" s="42">
        <f>Q36</f>
        <v>1.76</v>
      </c>
      <c r="Q36" s="42">
        <f>SUM(O8:O32)</f>
        <v>1.76</v>
      </c>
      <c r="R36" s="486"/>
      <c r="S36" s="35" t="s">
        <v>39</v>
      </c>
      <c r="T36" s="43"/>
      <c r="U36" s="41"/>
      <c r="V36" s="41"/>
      <c r="W36" s="41"/>
      <c r="X36" s="42">
        <f>Y36</f>
        <v>1.75</v>
      </c>
      <c r="Y36" s="42">
        <f>SUM(W8:W32)</f>
        <v>1.75</v>
      </c>
      <c r="Z36" s="486"/>
      <c r="AA36" s="35" t="s">
        <v>39</v>
      </c>
      <c r="AB36" s="43"/>
      <c r="AC36" s="41"/>
      <c r="AD36" s="41"/>
      <c r="AE36" s="41"/>
      <c r="AF36" s="42">
        <f>AG36</f>
        <v>1.4600000000000002</v>
      </c>
      <c r="AG36" s="42">
        <f>SUM(AE8:AE32)</f>
        <v>1.4600000000000002</v>
      </c>
      <c r="AH36" s="486"/>
      <c r="AI36" s="35" t="s">
        <v>39</v>
      </c>
      <c r="AJ36" s="43"/>
      <c r="AK36" s="41"/>
      <c r="AL36" s="41"/>
      <c r="AM36" s="41"/>
      <c r="AN36" s="42">
        <f>AO36</f>
        <v>0</v>
      </c>
      <c r="AO36" s="42">
        <f>SUM(AM8:AM32)</f>
        <v>0</v>
      </c>
      <c r="AP36" s="12"/>
      <c r="AQ36" s="12"/>
    </row>
    <row r="37" spans="1:43" s="12" customFormat="1" ht="14.1" customHeight="1">
      <c r="A37" s="482"/>
      <c r="B37" s="486"/>
      <c r="C37" s="35" t="s">
        <v>40</v>
      </c>
      <c r="D37" s="94"/>
      <c r="E37" s="93"/>
      <c r="F37" s="93"/>
      <c r="G37" s="93"/>
      <c r="H37" s="42">
        <f>I37</f>
        <v>0</v>
      </c>
      <c r="I37" s="42">
        <f>D32</f>
        <v>0</v>
      </c>
      <c r="J37" s="486"/>
      <c r="K37" s="35" t="s">
        <v>40</v>
      </c>
      <c r="L37" s="43"/>
      <c r="M37" s="42"/>
      <c r="N37" s="42"/>
      <c r="O37" s="42"/>
      <c r="P37" s="42">
        <f>Q37</f>
        <v>0</v>
      </c>
      <c r="Q37" s="42">
        <f>L32</f>
        <v>0</v>
      </c>
      <c r="R37" s="486"/>
      <c r="S37" s="35" t="s">
        <v>40</v>
      </c>
      <c r="T37" s="43"/>
      <c r="U37" s="42"/>
      <c r="V37" s="42"/>
      <c r="W37" s="42"/>
      <c r="X37" s="42">
        <f>Y37</f>
        <v>0</v>
      </c>
      <c r="Y37" s="42">
        <f>T32</f>
        <v>0</v>
      </c>
      <c r="Z37" s="486"/>
      <c r="AA37" s="35" t="s">
        <v>40</v>
      </c>
      <c r="AB37" s="43"/>
      <c r="AC37" s="42"/>
      <c r="AD37" s="42"/>
      <c r="AE37" s="42"/>
      <c r="AF37" s="42">
        <f>AG37</f>
        <v>1</v>
      </c>
      <c r="AG37" s="42">
        <f>AB32</f>
        <v>1</v>
      </c>
      <c r="AH37" s="486"/>
      <c r="AI37" s="35" t="s">
        <v>40</v>
      </c>
      <c r="AJ37" s="43"/>
      <c r="AK37" s="42"/>
      <c r="AL37" s="42"/>
      <c r="AM37" s="42"/>
      <c r="AN37" s="42">
        <f>AO37</f>
        <v>0</v>
      </c>
      <c r="AO37" s="42">
        <f>AJ32</f>
        <v>0</v>
      </c>
    </row>
    <row r="38" spans="1:43" s="12" customFormat="1" ht="14.1" customHeight="1">
      <c r="A38" s="482"/>
      <c r="B38" s="486"/>
      <c r="C38" s="33" t="s">
        <v>45</v>
      </c>
      <c r="D38" s="94"/>
      <c r="E38" s="94"/>
      <c r="F38" s="94"/>
      <c r="G38" s="94"/>
      <c r="H38" s="42">
        <v>0</v>
      </c>
      <c r="I38" s="42">
        <v>0</v>
      </c>
      <c r="J38" s="486"/>
      <c r="K38" s="33" t="s">
        <v>45</v>
      </c>
      <c r="L38" s="43"/>
      <c r="M38" s="43"/>
      <c r="N38" s="43"/>
      <c r="O38" s="43"/>
      <c r="P38" s="42">
        <v>0</v>
      </c>
      <c r="Q38" s="42">
        <v>0</v>
      </c>
      <c r="R38" s="486"/>
      <c r="S38" s="33" t="s">
        <v>45</v>
      </c>
      <c r="T38" s="43"/>
      <c r="U38" s="43"/>
      <c r="V38" s="43"/>
      <c r="W38" s="43"/>
      <c r="X38" s="42">
        <v>0</v>
      </c>
      <c r="Y38" s="42">
        <v>0</v>
      </c>
      <c r="Z38" s="486"/>
      <c r="AA38" s="33" t="s">
        <v>45</v>
      </c>
      <c r="AB38" s="43"/>
      <c r="AC38" s="43"/>
      <c r="AD38" s="43"/>
      <c r="AE38" s="43"/>
      <c r="AF38" s="42">
        <v>0</v>
      </c>
      <c r="AG38" s="42">
        <v>0</v>
      </c>
      <c r="AH38" s="486"/>
      <c r="AI38" s="33" t="s">
        <v>45</v>
      </c>
      <c r="AJ38" s="43"/>
      <c r="AK38" s="43"/>
      <c r="AL38" s="43"/>
      <c r="AM38" s="43"/>
      <c r="AN38" s="42">
        <v>0</v>
      </c>
      <c r="AO38" s="42">
        <v>0</v>
      </c>
      <c r="AP38"/>
      <c r="AQ38"/>
    </row>
    <row r="39" spans="1:43" s="12" customFormat="1" ht="14.1" customHeight="1">
      <c r="A39" s="482"/>
      <c r="B39" s="486"/>
      <c r="C39" s="33" t="s">
        <v>110</v>
      </c>
      <c r="D39" s="94"/>
      <c r="E39" s="94"/>
      <c r="F39" s="94"/>
      <c r="G39" s="94"/>
      <c r="H39" s="42">
        <v>2.5</v>
      </c>
      <c r="I39" s="42">
        <v>2.5</v>
      </c>
      <c r="J39" s="486"/>
      <c r="K39" s="33" t="s">
        <v>110</v>
      </c>
      <c r="L39" s="43"/>
      <c r="M39" s="43"/>
      <c r="N39" s="43"/>
      <c r="O39" s="43"/>
      <c r="P39" s="42">
        <v>2.5</v>
      </c>
      <c r="Q39" s="42">
        <v>2.5</v>
      </c>
      <c r="R39" s="486"/>
      <c r="S39" s="33" t="s">
        <v>110</v>
      </c>
      <c r="T39" s="43"/>
      <c r="U39" s="43"/>
      <c r="V39" s="43"/>
      <c r="W39" s="43"/>
      <c r="X39" s="42">
        <v>2.5</v>
      </c>
      <c r="Y39" s="42">
        <v>2.5</v>
      </c>
      <c r="Z39" s="486"/>
      <c r="AA39" s="33" t="s">
        <v>110</v>
      </c>
      <c r="AB39" s="43"/>
      <c r="AC39" s="43"/>
      <c r="AD39" s="43"/>
      <c r="AE39" s="43"/>
      <c r="AF39" s="42">
        <v>2.5</v>
      </c>
      <c r="AG39" s="42">
        <v>2.5</v>
      </c>
      <c r="AH39" s="486"/>
      <c r="AI39" s="33" t="s">
        <v>110</v>
      </c>
      <c r="AJ39" s="43"/>
      <c r="AK39" s="43"/>
      <c r="AL39" s="43"/>
      <c r="AM39" s="43"/>
      <c r="AN39" s="42">
        <v>0</v>
      </c>
      <c r="AO39" s="42">
        <v>0</v>
      </c>
      <c r="AP39"/>
      <c r="AQ39"/>
    </row>
    <row r="40" spans="1:43" s="12" customFormat="1" ht="14.1" customHeight="1">
      <c r="A40" s="483"/>
      <c r="B40" s="487"/>
      <c r="C40" s="35" t="s">
        <v>122</v>
      </c>
      <c r="D40" s="94"/>
      <c r="E40" s="94"/>
      <c r="F40" s="94"/>
      <c r="G40" s="94"/>
      <c r="H40" s="44">
        <f>(H34*70)+(H35*75)+(H36*25)+(H37*60)+(H38*150)+(H39*45)</f>
        <v>620.75</v>
      </c>
      <c r="I40" s="44">
        <f>(I34*70)+(I35*75)+(I36*25)+(I37*60)+(I38*150)+(I39*45)</f>
        <v>720.91233766233768</v>
      </c>
      <c r="J40" s="487"/>
      <c r="K40" s="35" t="s">
        <v>122</v>
      </c>
      <c r="L40" s="43"/>
      <c r="M40" s="43"/>
      <c r="N40" s="43"/>
      <c r="O40" s="43"/>
      <c r="P40" s="44">
        <f>(P34*70)+(P35*75)+(P36*25)+(P37*60)+(P38*150)+(P39*45)</f>
        <v>621.5</v>
      </c>
      <c r="Q40" s="44">
        <f>(Q34*70)+(Q35*75)+(Q36*25)+(Q37*60)+(Q38*150)+(Q39*45)</f>
        <v>674.90909090909088</v>
      </c>
      <c r="R40" s="487"/>
      <c r="S40" s="35" t="s">
        <v>122</v>
      </c>
      <c r="T40" s="43"/>
      <c r="U40" s="43"/>
      <c r="V40" s="43"/>
      <c r="W40" s="43"/>
      <c r="X40" s="44">
        <f>(X34*70)+(X35*75)+(X36*25)+(X37*60)+(X38*150)+(X39*45)</f>
        <v>621.25</v>
      </c>
      <c r="Y40" s="44">
        <f>(Y34*70)+(Y35*75)+(Y36*25)+(Y37*60)+(Y38*150)+(Y39*45)</f>
        <v>697.01994434137293</v>
      </c>
      <c r="Z40" s="487"/>
      <c r="AA40" s="35" t="s">
        <v>122</v>
      </c>
      <c r="AB40" s="43"/>
      <c r="AC40" s="43"/>
      <c r="AD40" s="43"/>
      <c r="AE40" s="43"/>
      <c r="AF40" s="44">
        <f>(AF34*70)+(AF35*75)+(AF36*25)+(AF37*60)+(AF38*150)+(AF39*45)</f>
        <v>674</v>
      </c>
      <c r="AG40" s="44">
        <f>(AG34*70)+(AG35*75)+(AG36*25)+(AG37*60)+(AG38*150)+(AG39*45)</f>
        <v>765.47943722943728</v>
      </c>
      <c r="AH40" s="487"/>
      <c r="AI40" s="35" t="s">
        <v>122</v>
      </c>
      <c r="AJ40" s="43"/>
      <c r="AK40" s="43"/>
      <c r="AL40" s="43"/>
      <c r="AM40" s="43"/>
      <c r="AN40" s="44">
        <f>(AN34*70)+(AN35*75)+(AN36*25)+(AN37*60)+(AN38*150)+(AN39*45)</f>
        <v>0</v>
      </c>
      <c r="AO40" s="44">
        <f>(AO34*70)+(AO35*75)+(AO36*25)+(AO37*60)+(AO38*150)+(AO39*45)</f>
        <v>0</v>
      </c>
      <c r="AP40"/>
      <c r="AQ40"/>
    </row>
    <row r="41" spans="1:43" ht="19.5" customHeight="1">
      <c r="B41" s="12"/>
      <c r="C41" s="265" t="s">
        <v>35</v>
      </c>
      <c r="D41" s="266"/>
      <c r="E41" s="266"/>
      <c r="F41" s="267"/>
      <c r="G41" s="267"/>
      <c r="H41" s="268"/>
      <c r="I41" s="266"/>
      <c r="J41" s="266"/>
      <c r="K41" s="265" t="s">
        <v>41</v>
      </c>
      <c r="L41" s="266"/>
      <c r="M41" s="266"/>
      <c r="N41" s="266"/>
      <c r="O41" s="266"/>
      <c r="P41" s="268"/>
      <c r="Q41" s="266"/>
      <c r="R41" s="266"/>
      <c r="S41" s="266" t="s">
        <v>36</v>
      </c>
      <c r="T41" s="266"/>
      <c r="U41" s="266"/>
      <c r="V41" s="266"/>
      <c r="W41" s="266"/>
      <c r="X41" s="268"/>
      <c r="Z41" s="12"/>
      <c r="AA41" s="39"/>
      <c r="AH41" s="12"/>
      <c r="AI41" s="39"/>
    </row>
    <row r="42" spans="1:43" ht="18.75" customHeight="1">
      <c r="B42" s="12"/>
      <c r="C42" s="498" t="s">
        <v>96</v>
      </c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R42" s="12"/>
      <c r="S42" s="12"/>
      <c r="Z42" s="12"/>
      <c r="AA42" s="39"/>
      <c r="AI42"/>
      <c r="AN42"/>
    </row>
    <row r="43" spans="1:43" ht="14.1" customHeight="1">
      <c r="AI43"/>
      <c r="AN43"/>
    </row>
    <row r="44" spans="1:43" ht="14.1" customHeight="1">
      <c r="K44"/>
      <c r="P44"/>
      <c r="X44"/>
      <c r="AA44"/>
      <c r="AF44"/>
      <c r="AI44"/>
      <c r="AN44"/>
    </row>
    <row r="45" spans="1:43" ht="14.1" customHeight="1">
      <c r="K45"/>
      <c r="P45"/>
      <c r="X45"/>
      <c r="AA45"/>
      <c r="AF45"/>
      <c r="AI45"/>
      <c r="AN45"/>
    </row>
    <row r="46" spans="1:43" ht="14.1" customHeight="1">
      <c r="K46"/>
      <c r="P46"/>
      <c r="X46"/>
      <c r="AA46"/>
      <c r="AF46"/>
      <c r="AI46"/>
      <c r="AN46"/>
    </row>
    <row r="47" spans="1:43" ht="14.1" customHeight="1">
      <c r="K47"/>
      <c r="P47"/>
      <c r="X47"/>
      <c r="AA47"/>
      <c r="AF47"/>
      <c r="AI47"/>
      <c r="AN47"/>
    </row>
    <row r="48" spans="1:43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ht="14.1" customHeight="1">
      <c r="C65505"/>
      <c r="F65505"/>
      <c r="G65505"/>
      <c r="H65505"/>
      <c r="K65505"/>
      <c r="P65505"/>
      <c r="X65505"/>
      <c r="AA65505"/>
      <c r="AF65505"/>
      <c r="AI65505"/>
      <c r="AN65505"/>
    </row>
    <row r="65506" spans="3:40" ht="14.1" customHeight="1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4.1" customHeight="1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4.1" customHeight="1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4.1" customHeight="1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4.1" customHeight="1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4.1" customHeight="1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4.1" customHeight="1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4.1" customHeight="1">
      <c r="C65513"/>
      <c r="F65513"/>
      <c r="G65513"/>
      <c r="H65513"/>
      <c r="K65513"/>
      <c r="P65513"/>
      <c r="X65513"/>
      <c r="AA65513"/>
      <c r="AF65513"/>
    </row>
    <row r="65514" spans="3:40" ht="14.1" customHeight="1">
      <c r="C65514"/>
      <c r="F65514"/>
      <c r="G65514"/>
      <c r="H65514"/>
      <c r="K65514"/>
      <c r="P65514"/>
      <c r="X65514"/>
      <c r="AA65514"/>
      <c r="AF65514"/>
    </row>
    <row r="65515" spans="3:40" ht="14.1" customHeight="1">
      <c r="C65515"/>
      <c r="F65515"/>
      <c r="G65515"/>
      <c r="H65515"/>
      <c r="K65515"/>
      <c r="P65515"/>
      <c r="X65515"/>
      <c r="AA65515"/>
      <c r="AF65515"/>
    </row>
    <row r="65516" spans="3:40" ht="14.1" customHeight="1">
      <c r="C65516"/>
      <c r="F65516"/>
      <c r="G65516"/>
      <c r="H65516"/>
      <c r="K65516"/>
      <c r="P65516"/>
      <c r="X65516"/>
      <c r="AA65516"/>
      <c r="AF65516"/>
    </row>
    <row r="65517" spans="3:40" ht="14.1" customHeight="1">
      <c r="C65517"/>
      <c r="F65517"/>
      <c r="G65517"/>
      <c r="H65517"/>
      <c r="K65517"/>
      <c r="P65517"/>
      <c r="X65517"/>
      <c r="AA65517"/>
      <c r="AF65517"/>
    </row>
  </sheetData>
  <mergeCells count="27">
    <mergeCell ref="C42:O42"/>
    <mergeCell ref="AH5:AO32"/>
    <mergeCell ref="L1:AA1"/>
    <mergeCell ref="S22:S24"/>
    <mergeCell ref="AA22:AA24"/>
    <mergeCell ref="AH33:AH40"/>
    <mergeCell ref="K22:K24"/>
    <mergeCell ref="D1:J1"/>
    <mergeCell ref="D2:E2"/>
    <mergeCell ref="K2:AO2"/>
    <mergeCell ref="AI3:AJ3"/>
    <mergeCell ref="A25:A32"/>
    <mergeCell ref="B33:B40"/>
    <mergeCell ref="J33:J40"/>
    <mergeCell ref="R33:R40"/>
    <mergeCell ref="Z33:Z40"/>
    <mergeCell ref="A34:A40"/>
    <mergeCell ref="A5:A7"/>
    <mergeCell ref="A8:A14"/>
    <mergeCell ref="A15:A20"/>
    <mergeCell ref="A21:A24"/>
    <mergeCell ref="C22:C24"/>
    <mergeCell ref="A3:A4"/>
    <mergeCell ref="C3:D3"/>
    <mergeCell ref="K3:L3"/>
    <mergeCell ref="S3:T3"/>
    <mergeCell ref="AA3:AB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AO47"/>
  <sheetViews>
    <sheetView topLeftCell="A6" zoomScale="115" zoomScaleNormal="115" workbookViewId="0">
      <selection activeCell="AA32" sqref="AA32:AB32"/>
    </sheetView>
  </sheetViews>
  <sheetFormatPr defaultRowHeight="14.1" customHeight="1"/>
  <cols>
    <col min="1" max="1" width="2.875" customWidth="1"/>
    <col min="2" max="2" width="3.625" style="12" customWidth="1"/>
    <col min="3" max="3" width="10.625" style="39" customWidth="1"/>
    <col min="4" max="4" width="4.625" customWidth="1"/>
    <col min="5" max="5" width="5.5" hidden="1" customWidth="1"/>
    <col min="6" max="6" width="5.75" style="6" hidden="1" customWidth="1"/>
    <col min="7" max="7" width="6.625" style="6" hidden="1" customWidth="1"/>
    <col min="8" max="8" width="3.625" style="27" customWidth="1"/>
    <col min="9" max="9" width="4.625" customWidth="1"/>
    <col min="10" max="10" width="3.625" style="12" customWidth="1"/>
    <col min="11" max="11" width="10.625" style="39" customWidth="1"/>
    <col min="12" max="12" width="4.625" style="12" customWidth="1"/>
    <col min="13" max="13" width="6.625" hidden="1" customWidth="1"/>
    <col min="14" max="14" width="5.875" hidden="1" customWidth="1"/>
    <col min="15" max="15" width="6" hidden="1" customWidth="1"/>
    <col min="16" max="16" width="3.625" style="27" customWidth="1"/>
    <col min="17" max="17" width="4.625" customWidth="1"/>
    <col min="18" max="18" width="3.625" style="12" customWidth="1"/>
    <col min="19" max="19" width="10.625" style="12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27" customWidth="1"/>
    <col min="25" max="25" width="4.625" customWidth="1"/>
    <col min="26" max="26" width="3.625" style="12" customWidth="1"/>
    <col min="27" max="27" width="10.625" style="39" customWidth="1"/>
    <col min="28" max="28" width="4.625" customWidth="1"/>
    <col min="29" max="31" width="6.625" hidden="1" customWidth="1"/>
    <col min="32" max="32" width="3.625" style="27" customWidth="1"/>
    <col min="33" max="33" width="4.625" customWidth="1"/>
    <col min="34" max="34" width="3.625" style="12" customWidth="1"/>
    <col min="35" max="35" width="10.625" style="39" customWidth="1"/>
    <col min="36" max="36" width="4.625" customWidth="1"/>
    <col min="37" max="39" width="6.625" hidden="1" customWidth="1"/>
    <col min="40" max="40" width="3.625" style="27" customWidth="1"/>
    <col min="41" max="41" width="4.625" customWidth="1"/>
  </cols>
  <sheetData>
    <row r="1" spans="1:41" ht="19.5" customHeight="1">
      <c r="A1" s="7"/>
      <c r="B1" s="36"/>
      <c r="C1" s="36"/>
      <c r="D1" s="499" t="s">
        <v>16</v>
      </c>
      <c r="E1" s="499"/>
      <c r="F1" s="499"/>
      <c r="G1" s="499"/>
      <c r="H1" s="499"/>
      <c r="I1" s="499"/>
      <c r="J1" s="499"/>
      <c r="K1" t="s">
        <v>113</v>
      </c>
      <c r="L1" t="s">
        <v>129</v>
      </c>
      <c r="Z1" s="36"/>
      <c r="AA1" s="36"/>
      <c r="AB1" s="7"/>
      <c r="AC1" s="7"/>
      <c r="AD1" s="7"/>
      <c r="AE1" s="7"/>
      <c r="AG1" s="7"/>
      <c r="AH1" s="36"/>
      <c r="AI1" s="36"/>
      <c r="AJ1" s="7"/>
      <c r="AK1" s="7"/>
      <c r="AL1" s="7"/>
      <c r="AM1" s="7"/>
      <c r="AO1" s="7"/>
    </row>
    <row r="2" spans="1:41" ht="14.1" customHeight="1">
      <c r="A2" s="2" t="s">
        <v>14</v>
      </c>
      <c r="B2" s="37" t="s">
        <v>28</v>
      </c>
      <c r="C2" s="38" t="s">
        <v>29</v>
      </c>
      <c r="D2" s="493">
        <v>1624</v>
      </c>
      <c r="E2" s="493"/>
      <c r="F2" s="25"/>
      <c r="G2" s="25"/>
      <c r="H2" s="25"/>
      <c r="I2" s="25"/>
      <c r="J2" s="40"/>
      <c r="K2" s="505" t="s">
        <v>116</v>
      </c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  <c r="AF2" s="506"/>
      <c r="AG2" s="506"/>
      <c r="AH2" s="506"/>
      <c r="AI2" s="506"/>
      <c r="AJ2" s="506"/>
      <c r="AK2" s="506"/>
      <c r="AL2" s="506"/>
      <c r="AM2" s="506"/>
      <c r="AN2" s="506"/>
      <c r="AO2" s="506"/>
    </row>
    <row r="3" spans="1:41" s="12" customFormat="1" ht="14.1" customHeight="1">
      <c r="A3" s="494" t="s">
        <v>6</v>
      </c>
      <c r="B3" s="13"/>
      <c r="C3" s="500">
        <v>44942</v>
      </c>
      <c r="D3" s="500"/>
      <c r="E3" s="15"/>
      <c r="F3" s="15"/>
      <c r="G3" s="15"/>
      <c r="H3" s="24"/>
      <c r="I3" s="13" t="s">
        <v>7</v>
      </c>
      <c r="J3" s="13"/>
      <c r="K3" s="500">
        <f>C3+1</f>
        <v>44943</v>
      </c>
      <c r="L3" s="500"/>
      <c r="M3" s="15"/>
      <c r="N3" s="15"/>
      <c r="O3" s="15"/>
      <c r="P3" s="24"/>
      <c r="Q3" s="13" t="s">
        <v>8</v>
      </c>
      <c r="R3" s="109"/>
      <c r="S3" s="500">
        <f>C3+2</f>
        <v>44944</v>
      </c>
      <c r="T3" s="500"/>
      <c r="U3" s="15"/>
      <c r="V3" s="15"/>
      <c r="W3" s="15"/>
      <c r="X3" s="24"/>
      <c r="Y3" s="13" t="s">
        <v>9</v>
      </c>
      <c r="Z3" s="109"/>
      <c r="AA3" s="500">
        <f>C3+3</f>
        <v>44945</v>
      </c>
      <c r="AB3" s="500"/>
      <c r="AC3" s="15"/>
      <c r="AD3" s="15"/>
      <c r="AE3" s="15"/>
      <c r="AF3" s="24"/>
      <c r="AG3" s="13" t="s">
        <v>10</v>
      </c>
      <c r="AH3" s="109"/>
      <c r="AI3" s="500">
        <f>C3+4</f>
        <v>44946</v>
      </c>
      <c r="AJ3" s="500"/>
      <c r="AK3" s="15"/>
      <c r="AL3" s="15"/>
      <c r="AM3" s="15"/>
      <c r="AN3" s="24"/>
      <c r="AO3" s="13" t="s">
        <v>86</v>
      </c>
    </row>
    <row r="4" spans="1:41" s="12" customFormat="1" ht="14.1" customHeight="1">
      <c r="A4" s="494"/>
      <c r="B4" s="13" t="s">
        <v>30</v>
      </c>
      <c r="C4" s="13" t="s">
        <v>31</v>
      </c>
      <c r="D4" s="13" t="s">
        <v>15</v>
      </c>
      <c r="E4" s="13" t="s">
        <v>19</v>
      </c>
      <c r="F4" s="13" t="s">
        <v>20</v>
      </c>
      <c r="G4" s="13" t="s">
        <v>22</v>
      </c>
      <c r="H4" s="24" t="s">
        <v>21</v>
      </c>
      <c r="I4" s="13" t="s">
        <v>37</v>
      </c>
      <c r="J4" s="13" t="s">
        <v>32</v>
      </c>
      <c r="K4" s="13" t="s">
        <v>33</v>
      </c>
      <c r="L4" s="13" t="s">
        <v>34</v>
      </c>
      <c r="M4" s="13" t="s">
        <v>19</v>
      </c>
      <c r="N4" s="13" t="s">
        <v>20</v>
      </c>
      <c r="O4" s="13" t="s">
        <v>22</v>
      </c>
      <c r="P4" s="24" t="s">
        <v>18</v>
      </c>
      <c r="Q4" s="13" t="s">
        <v>37</v>
      </c>
      <c r="R4" s="109" t="s">
        <v>11</v>
      </c>
      <c r="S4" s="13" t="s">
        <v>12</v>
      </c>
      <c r="T4" s="13" t="s">
        <v>15</v>
      </c>
      <c r="U4" s="13" t="s">
        <v>19</v>
      </c>
      <c r="V4" s="13" t="s">
        <v>20</v>
      </c>
      <c r="W4" s="13" t="s">
        <v>22</v>
      </c>
      <c r="X4" s="24" t="s">
        <v>21</v>
      </c>
      <c r="Y4" s="13" t="s">
        <v>37</v>
      </c>
      <c r="Z4" s="109" t="s">
        <v>11</v>
      </c>
      <c r="AA4" s="13" t="s">
        <v>12</v>
      </c>
      <c r="AB4" s="13" t="s">
        <v>15</v>
      </c>
      <c r="AC4" s="13" t="s">
        <v>19</v>
      </c>
      <c r="AD4" s="13" t="s">
        <v>20</v>
      </c>
      <c r="AE4" s="13" t="s">
        <v>22</v>
      </c>
      <c r="AF4" s="24" t="s">
        <v>21</v>
      </c>
      <c r="AG4" s="13" t="s">
        <v>37</v>
      </c>
      <c r="AH4" s="109" t="s">
        <v>30</v>
      </c>
      <c r="AI4" s="13" t="s">
        <v>31</v>
      </c>
      <c r="AJ4" s="13" t="s">
        <v>15</v>
      </c>
      <c r="AK4" s="13" t="s">
        <v>19</v>
      </c>
      <c r="AL4" s="13" t="s">
        <v>20</v>
      </c>
      <c r="AM4" s="13" t="s">
        <v>22</v>
      </c>
      <c r="AN4" s="24" t="s">
        <v>21</v>
      </c>
      <c r="AO4" s="13" t="s">
        <v>37</v>
      </c>
    </row>
    <row r="5" spans="1:41" s="12" customFormat="1" ht="14.1" customHeight="1">
      <c r="A5" s="491" t="s">
        <v>13</v>
      </c>
      <c r="B5" s="72" t="s">
        <v>81</v>
      </c>
      <c r="C5" s="107" t="s">
        <v>77</v>
      </c>
      <c r="D5" s="108">
        <v>120</v>
      </c>
      <c r="E5" s="64">
        <f>D5/20</f>
        <v>6</v>
      </c>
      <c r="F5" s="13"/>
      <c r="G5" s="13"/>
      <c r="H5" s="101">
        <f>(D5*$D$2)/1000</f>
        <v>194.88</v>
      </c>
      <c r="I5" s="62"/>
      <c r="J5" s="72" t="s">
        <v>76</v>
      </c>
      <c r="K5" s="107" t="s">
        <v>77</v>
      </c>
      <c r="L5" s="108">
        <v>100</v>
      </c>
      <c r="M5" s="64">
        <f>L5/20</f>
        <v>5</v>
      </c>
      <c r="N5" s="13"/>
      <c r="O5" s="13"/>
      <c r="P5" s="101">
        <f>(L5*$D$2)/1000</f>
        <v>162.4</v>
      </c>
      <c r="Q5" s="62"/>
      <c r="R5" s="72" t="s">
        <v>201</v>
      </c>
      <c r="S5" s="107" t="s">
        <v>202</v>
      </c>
      <c r="T5" s="108">
        <v>120</v>
      </c>
      <c r="U5" s="64">
        <f>T5/20</f>
        <v>6</v>
      </c>
      <c r="V5" s="13"/>
      <c r="W5" s="13"/>
      <c r="X5" s="101">
        <f>(T5*$D$2)/1000</f>
        <v>194.88</v>
      </c>
      <c r="Y5" s="116"/>
      <c r="Z5" s="72" t="s">
        <v>76</v>
      </c>
      <c r="AA5" s="107" t="s">
        <v>77</v>
      </c>
      <c r="AB5" s="108">
        <v>100</v>
      </c>
      <c r="AC5" s="64">
        <f>AB5/20</f>
        <v>5</v>
      </c>
      <c r="AD5" s="13"/>
      <c r="AE5" s="13"/>
      <c r="AF5" s="101">
        <f>(AB5*$D$2)/1000</f>
        <v>162.4</v>
      </c>
      <c r="AG5" s="62"/>
      <c r="AH5" s="72"/>
      <c r="AI5" s="107"/>
      <c r="AJ5" s="108"/>
      <c r="AK5" s="64"/>
      <c r="AL5" s="13"/>
      <c r="AM5" s="13"/>
      <c r="AN5" s="101"/>
      <c r="AO5" s="62"/>
    </row>
    <row r="6" spans="1:41" s="12" customFormat="1" ht="14.1" customHeight="1">
      <c r="A6" s="491"/>
      <c r="B6" s="63" t="s">
        <v>57</v>
      </c>
      <c r="C6" s="73"/>
      <c r="D6" s="74"/>
      <c r="E6" s="64"/>
      <c r="F6" s="64"/>
      <c r="G6" s="67"/>
      <c r="H6" s="104"/>
      <c r="I6" s="62"/>
      <c r="J6" s="63" t="s">
        <v>78</v>
      </c>
      <c r="K6" s="73" t="s">
        <v>79</v>
      </c>
      <c r="L6" s="74">
        <v>20</v>
      </c>
      <c r="M6" s="64">
        <f>L6/20</f>
        <v>1</v>
      </c>
      <c r="N6" s="64"/>
      <c r="O6" s="13"/>
      <c r="P6" s="101">
        <f>(L6*$D$2)/1000</f>
        <v>32.479999999999997</v>
      </c>
      <c r="Q6" s="104"/>
      <c r="R6" s="63" t="s">
        <v>203</v>
      </c>
      <c r="S6" s="73"/>
      <c r="T6" s="74"/>
      <c r="U6" s="64"/>
      <c r="V6" s="64"/>
      <c r="W6" s="67"/>
      <c r="X6" s="104"/>
      <c r="Y6" s="62"/>
      <c r="Z6" s="63" t="s">
        <v>57</v>
      </c>
      <c r="AA6" s="73" t="s">
        <v>79</v>
      </c>
      <c r="AB6" s="74">
        <v>20</v>
      </c>
      <c r="AC6" s="64">
        <f>AB6/20</f>
        <v>1</v>
      </c>
      <c r="AD6" s="64"/>
      <c r="AE6" s="13"/>
      <c r="AF6" s="101">
        <f>(AB6*$D$2)/1000</f>
        <v>32.479999999999997</v>
      </c>
      <c r="AG6" s="104"/>
      <c r="AH6" s="63"/>
      <c r="AI6" s="73"/>
      <c r="AJ6" s="74"/>
      <c r="AK6" s="64"/>
      <c r="AL6" s="64"/>
      <c r="AM6" s="67"/>
      <c r="AN6" s="104"/>
      <c r="AO6" s="62"/>
    </row>
    <row r="7" spans="1:41" s="12" customFormat="1" ht="14.1" customHeight="1">
      <c r="A7" s="491"/>
      <c r="B7" s="17" t="s">
        <v>80</v>
      </c>
      <c r="C7" s="5"/>
      <c r="D7" s="22"/>
      <c r="E7" s="13"/>
      <c r="F7" s="13"/>
      <c r="G7" s="13"/>
      <c r="H7" s="62"/>
      <c r="I7" s="62"/>
      <c r="J7" s="17" t="s">
        <v>80</v>
      </c>
      <c r="K7" s="5"/>
      <c r="L7" s="13"/>
      <c r="M7" s="13"/>
      <c r="N7" s="13"/>
      <c r="O7" s="13"/>
      <c r="P7" s="24"/>
      <c r="Q7" s="104"/>
      <c r="R7" s="17" t="s">
        <v>204</v>
      </c>
      <c r="S7" s="5"/>
      <c r="T7" s="22"/>
      <c r="U7" s="13"/>
      <c r="V7" s="13"/>
      <c r="W7" s="13"/>
      <c r="X7" s="62"/>
      <c r="Y7" s="62"/>
      <c r="Z7" s="17" t="s">
        <v>80</v>
      </c>
      <c r="AA7" s="5"/>
      <c r="AB7" s="13"/>
      <c r="AC7" s="13"/>
      <c r="AD7" s="13"/>
      <c r="AE7" s="13"/>
      <c r="AF7" s="24"/>
      <c r="AG7" s="104"/>
      <c r="AH7" s="17"/>
      <c r="AI7" s="5"/>
      <c r="AJ7" s="22"/>
      <c r="AK7" s="13"/>
      <c r="AL7" s="13"/>
      <c r="AM7" s="13"/>
      <c r="AN7" s="62"/>
      <c r="AO7" s="62"/>
    </row>
    <row r="8" spans="1:41" s="12" customFormat="1" ht="14.1" customHeight="1">
      <c r="A8" s="491" t="s">
        <v>2</v>
      </c>
      <c r="B8" s="147" t="s">
        <v>183</v>
      </c>
      <c r="C8" s="164" t="s">
        <v>178</v>
      </c>
      <c r="D8" s="284">
        <v>60</v>
      </c>
      <c r="E8" s="178"/>
      <c r="F8" s="245">
        <f>D8*0.9/35</f>
        <v>1.5428571428571429</v>
      </c>
      <c r="G8" s="172"/>
      <c r="H8" s="101">
        <f>(D8*$D$2)/1000</f>
        <v>97.44</v>
      </c>
      <c r="I8" s="87"/>
      <c r="J8" s="65" t="s">
        <v>176</v>
      </c>
      <c r="K8" s="82" t="s">
        <v>170</v>
      </c>
      <c r="L8" s="86">
        <v>95</v>
      </c>
      <c r="M8" s="238"/>
      <c r="N8" s="86">
        <f>L8*0.7/35</f>
        <v>1.9</v>
      </c>
      <c r="O8" s="135"/>
      <c r="P8" s="101">
        <f>(L8*$D$2)/1000</f>
        <v>154.28</v>
      </c>
      <c r="Q8" s="87"/>
      <c r="R8" s="161" t="s">
        <v>205</v>
      </c>
      <c r="S8" s="82" t="s">
        <v>172</v>
      </c>
      <c r="T8" s="86">
        <v>25</v>
      </c>
      <c r="U8" s="188"/>
      <c r="V8" s="86">
        <f>T8/35</f>
        <v>0.7142857142857143</v>
      </c>
      <c r="W8" s="85"/>
      <c r="X8" s="101">
        <f>(T8*$D$2)/1000</f>
        <v>40.6</v>
      </c>
      <c r="Y8" s="249"/>
      <c r="Z8" s="49" t="s">
        <v>153</v>
      </c>
      <c r="AA8" s="293" t="s">
        <v>215</v>
      </c>
      <c r="AB8" s="86">
        <v>100</v>
      </c>
      <c r="AC8" s="176"/>
      <c r="AD8" s="89">
        <f>AB8*0.7/35</f>
        <v>2</v>
      </c>
      <c r="AE8" s="177"/>
      <c r="AF8" s="101">
        <f>(AB8*$D$2)/1000</f>
        <v>162.4</v>
      </c>
      <c r="AG8" s="87"/>
      <c r="AH8" s="271"/>
      <c r="AI8" s="144"/>
      <c r="AJ8" s="64"/>
      <c r="AK8" s="120"/>
      <c r="AL8" s="120"/>
      <c r="AM8" s="120"/>
      <c r="AN8" s="121"/>
      <c r="AO8" s="87"/>
    </row>
    <row r="9" spans="1:41" s="12" customFormat="1" ht="14.1" customHeight="1">
      <c r="A9" s="491"/>
      <c r="B9" s="147" t="s">
        <v>184</v>
      </c>
      <c r="C9" s="164" t="s">
        <v>179</v>
      </c>
      <c r="D9" s="280">
        <v>15</v>
      </c>
      <c r="E9" s="137"/>
      <c r="F9" s="135">
        <f>D9/55</f>
        <v>0.27272727272727271</v>
      </c>
      <c r="G9" s="128"/>
      <c r="H9" s="101">
        <f>(D9*$D$2)/1000</f>
        <v>24.36</v>
      </c>
      <c r="I9" s="84"/>
      <c r="J9" s="66" t="s">
        <v>194</v>
      </c>
      <c r="K9" s="82" t="s">
        <v>120</v>
      </c>
      <c r="L9" s="86">
        <v>1</v>
      </c>
      <c r="M9" s="240"/>
      <c r="N9" s="86"/>
      <c r="O9" s="85"/>
      <c r="P9" s="101">
        <f t="shared" ref="P9:P11" si="0">(L9*$D$2)/1000</f>
        <v>1.6240000000000001</v>
      </c>
      <c r="Q9" s="84"/>
      <c r="R9" s="147" t="s">
        <v>206</v>
      </c>
      <c r="S9" s="286" t="s">
        <v>207</v>
      </c>
      <c r="T9" s="287">
        <v>10</v>
      </c>
      <c r="U9" s="167"/>
      <c r="V9" s="120">
        <f>T9*0.5/35</f>
        <v>0.14285714285714285</v>
      </c>
      <c r="W9" s="85"/>
      <c r="X9" s="101">
        <f>(T9*$D$2)/1000</f>
        <v>16.239999999999998</v>
      </c>
      <c r="Y9" s="84"/>
      <c r="Z9" s="90" t="s">
        <v>216</v>
      </c>
      <c r="AA9" s="82" t="s">
        <v>217</v>
      </c>
      <c r="AB9" s="86"/>
      <c r="AC9" s="137"/>
      <c r="AD9" s="135"/>
      <c r="AE9" s="128"/>
      <c r="AF9" s="101"/>
      <c r="AG9" s="84"/>
      <c r="AH9" s="272"/>
      <c r="AI9" s="273"/>
      <c r="AJ9" s="64"/>
      <c r="AK9" s="53"/>
      <c r="AL9" s="120"/>
      <c r="AM9" s="85"/>
      <c r="AN9" s="121"/>
      <c r="AO9" s="84"/>
    </row>
    <row r="10" spans="1:41" s="12" customFormat="1" ht="14.1" customHeight="1">
      <c r="A10" s="491"/>
      <c r="B10" s="147" t="s">
        <v>185</v>
      </c>
      <c r="C10" s="164" t="s">
        <v>180</v>
      </c>
      <c r="D10" s="280">
        <v>2</v>
      </c>
      <c r="E10" s="128"/>
      <c r="F10" s="128"/>
      <c r="G10" s="128"/>
      <c r="H10" s="101">
        <f>(D10*$D$2)/1000</f>
        <v>3.2480000000000002</v>
      </c>
      <c r="I10" s="179"/>
      <c r="J10" s="66" t="s">
        <v>171</v>
      </c>
      <c r="K10" s="82" t="s">
        <v>195</v>
      </c>
      <c r="L10" s="86">
        <v>1</v>
      </c>
      <c r="M10" s="238"/>
      <c r="N10" s="120"/>
      <c r="O10" s="85"/>
      <c r="P10" s="101">
        <f t="shared" si="0"/>
        <v>1.6240000000000001</v>
      </c>
      <c r="Q10" s="84"/>
      <c r="R10" s="90" t="s">
        <v>191</v>
      </c>
      <c r="S10" s="82" t="s">
        <v>177</v>
      </c>
      <c r="T10" s="86">
        <v>15</v>
      </c>
      <c r="U10" s="167"/>
      <c r="V10" s="128">
        <f>T10*0.7/35</f>
        <v>0.3</v>
      </c>
      <c r="W10" s="85"/>
      <c r="X10" s="101">
        <f>(T10*$D$2)/1000</f>
        <v>24.36</v>
      </c>
      <c r="Y10" s="179"/>
      <c r="Z10" s="90" t="s">
        <v>171</v>
      </c>
      <c r="AA10" s="82"/>
      <c r="AB10" s="86"/>
      <c r="AC10" s="128"/>
      <c r="AD10" s="128"/>
      <c r="AE10" s="128"/>
      <c r="AF10" s="101"/>
      <c r="AG10" s="179"/>
      <c r="AH10" s="66"/>
      <c r="AI10" s="273"/>
      <c r="AJ10" s="64"/>
      <c r="AK10" s="53"/>
      <c r="AL10" s="120"/>
      <c r="AM10" s="85"/>
      <c r="AN10" s="121"/>
      <c r="AO10" s="84"/>
    </row>
    <row r="11" spans="1:41" s="12" customFormat="1" ht="14.1" customHeight="1">
      <c r="A11" s="491"/>
      <c r="B11" s="147" t="s">
        <v>186</v>
      </c>
      <c r="C11" s="164" t="s">
        <v>181</v>
      </c>
      <c r="D11" s="285">
        <v>10</v>
      </c>
      <c r="E11" s="128"/>
      <c r="F11" s="128"/>
      <c r="G11" s="85">
        <f>D11/100</f>
        <v>0.1</v>
      </c>
      <c r="H11" s="101">
        <f>(D11*$D$2)/1000</f>
        <v>16.239999999999998</v>
      </c>
      <c r="I11" s="84"/>
      <c r="J11" s="66"/>
      <c r="K11" s="82" t="s">
        <v>121</v>
      </c>
      <c r="L11" s="86">
        <v>1</v>
      </c>
      <c r="M11" s="238"/>
      <c r="N11" s="89"/>
      <c r="O11" s="181"/>
      <c r="P11" s="101">
        <f t="shared" si="0"/>
        <v>1.6240000000000001</v>
      </c>
      <c r="Q11" s="84"/>
      <c r="R11" s="90" t="s">
        <v>204</v>
      </c>
      <c r="S11" s="82" t="s">
        <v>208</v>
      </c>
      <c r="T11" s="86">
        <v>50</v>
      </c>
      <c r="U11" s="167"/>
      <c r="V11" s="128"/>
      <c r="W11" s="135">
        <f>T11/100</f>
        <v>0.5</v>
      </c>
      <c r="X11" s="101">
        <f t="shared" ref="X11:X17" si="1">(T11*$D$2)/1000</f>
        <v>81.2</v>
      </c>
      <c r="Y11" s="87"/>
      <c r="Z11" s="90" t="s">
        <v>218</v>
      </c>
      <c r="AA11" s="82"/>
      <c r="AB11" s="86"/>
      <c r="AC11" s="128"/>
      <c r="AD11" s="128"/>
      <c r="AE11" s="85"/>
      <c r="AF11" s="101"/>
      <c r="AG11" s="84"/>
      <c r="AH11" s="272"/>
      <c r="AI11" s="273"/>
      <c r="AJ11" s="64"/>
      <c r="AK11" s="120"/>
      <c r="AL11" s="53"/>
      <c r="AM11" s="85"/>
      <c r="AN11" s="121"/>
      <c r="AO11" s="84"/>
    </row>
    <row r="12" spans="1:41" s="12" customFormat="1" ht="14.1" customHeight="1">
      <c r="A12" s="491"/>
      <c r="B12" s="99" t="s">
        <v>51</v>
      </c>
      <c r="C12" s="166" t="s">
        <v>182</v>
      </c>
      <c r="D12" s="246">
        <v>20</v>
      </c>
      <c r="E12" s="135"/>
      <c r="F12" s="135"/>
      <c r="G12" s="85">
        <f>D12/100</f>
        <v>0.2</v>
      </c>
      <c r="H12" s="101">
        <f>(D12*$D$2)/1000</f>
        <v>32.479999999999997</v>
      </c>
      <c r="I12" s="84"/>
      <c r="J12" s="250"/>
      <c r="K12" s="82"/>
      <c r="L12" s="86"/>
      <c r="M12" s="238"/>
      <c r="N12" s="89"/>
      <c r="O12" s="181"/>
      <c r="P12" s="101"/>
      <c r="Q12" s="84"/>
      <c r="R12" s="90" t="s">
        <v>193</v>
      </c>
      <c r="S12" s="162" t="s">
        <v>209</v>
      </c>
      <c r="T12" s="89">
        <v>2</v>
      </c>
      <c r="U12" s="288"/>
      <c r="V12" s="120"/>
      <c r="W12" s="85"/>
      <c r="X12" s="101">
        <f t="shared" si="1"/>
        <v>3.2480000000000002</v>
      </c>
      <c r="Y12" s="84"/>
      <c r="Z12" s="99" t="s">
        <v>219</v>
      </c>
      <c r="AA12" s="82"/>
      <c r="AB12" s="86"/>
      <c r="AC12" s="135"/>
      <c r="AD12" s="135"/>
      <c r="AE12" s="85"/>
      <c r="AF12" s="101"/>
      <c r="AG12" s="84"/>
      <c r="AH12" s="79"/>
      <c r="AI12" s="273"/>
      <c r="AJ12" s="64"/>
      <c r="AK12" s="86"/>
      <c r="AL12" s="86"/>
      <c r="AM12" s="85"/>
      <c r="AN12" s="121"/>
      <c r="AO12" s="197"/>
    </row>
    <row r="13" spans="1:41" s="12" customFormat="1" ht="14.1" customHeight="1">
      <c r="A13" s="491"/>
      <c r="B13" s="204"/>
      <c r="C13" s="98"/>
      <c r="D13" s="163"/>
      <c r="E13" s="128"/>
      <c r="F13" s="128"/>
      <c r="G13" s="146"/>
      <c r="H13" s="101"/>
      <c r="I13" s="84"/>
      <c r="J13" s="251" t="s">
        <v>159</v>
      </c>
      <c r="K13" s="82"/>
      <c r="L13" s="252"/>
      <c r="M13" s="253"/>
      <c r="N13" s="86"/>
      <c r="O13" s="86"/>
      <c r="P13" s="97"/>
      <c r="Q13" s="84"/>
      <c r="R13" s="90" t="s">
        <v>174</v>
      </c>
      <c r="S13" s="162" t="s">
        <v>210</v>
      </c>
      <c r="T13" s="89">
        <v>20</v>
      </c>
      <c r="U13" s="145"/>
      <c r="V13" s="120"/>
      <c r="W13" s="135">
        <f>T13/100</f>
        <v>0.2</v>
      </c>
      <c r="X13" s="101">
        <f t="shared" si="1"/>
        <v>32.479999999999997</v>
      </c>
      <c r="Y13" s="84"/>
      <c r="Z13" s="204"/>
      <c r="AA13" s="98"/>
      <c r="AB13" s="163"/>
      <c r="AC13" s="128"/>
      <c r="AD13" s="128"/>
      <c r="AE13" s="146"/>
      <c r="AF13" s="101"/>
      <c r="AG13" s="84"/>
      <c r="AH13" s="79"/>
      <c r="AI13" s="82"/>
      <c r="AJ13" s="100"/>
      <c r="AK13" s="50"/>
      <c r="AL13" s="86"/>
      <c r="AM13" s="85"/>
      <c r="AN13" s="97"/>
      <c r="AO13" s="84"/>
    </row>
    <row r="14" spans="1:41" s="12" customFormat="1" ht="14.1" customHeight="1">
      <c r="A14" s="491"/>
      <c r="B14" s="175"/>
      <c r="C14" s="82"/>
      <c r="D14" s="86"/>
      <c r="E14" s="86"/>
      <c r="F14" s="86"/>
      <c r="G14" s="85"/>
      <c r="H14" s="97"/>
      <c r="I14" s="84"/>
      <c r="J14" s="183"/>
      <c r="K14" s="184"/>
      <c r="L14" s="49"/>
      <c r="M14" s="185"/>
      <c r="N14" s="182"/>
      <c r="O14" s="85"/>
      <c r="P14" s="121"/>
      <c r="Q14" s="84"/>
      <c r="R14" s="180" t="s">
        <v>159</v>
      </c>
      <c r="S14" s="82" t="s">
        <v>211</v>
      </c>
      <c r="T14" s="86">
        <v>1</v>
      </c>
      <c r="U14" s="85"/>
      <c r="V14" s="120"/>
      <c r="W14" s="85"/>
      <c r="X14" s="101">
        <f t="shared" si="1"/>
        <v>1.6240000000000001</v>
      </c>
      <c r="Y14" s="84"/>
      <c r="Z14" s="175"/>
      <c r="AA14" s="82"/>
      <c r="AB14" s="86"/>
      <c r="AC14" s="86"/>
      <c r="AD14" s="86"/>
      <c r="AE14" s="85"/>
      <c r="AF14" s="97"/>
      <c r="AG14" s="84"/>
      <c r="AH14" s="175"/>
      <c r="AI14" s="82"/>
      <c r="AJ14" s="86"/>
      <c r="AK14" s="86"/>
      <c r="AL14" s="255"/>
      <c r="AM14" s="85"/>
      <c r="AN14" s="97"/>
      <c r="AO14" s="84"/>
    </row>
    <row r="15" spans="1:41" s="12" customFormat="1" ht="14.1" customHeight="1">
      <c r="A15" s="491" t="s">
        <v>3</v>
      </c>
      <c r="B15" s="161" t="s">
        <v>239</v>
      </c>
      <c r="C15" s="82" t="s">
        <v>240</v>
      </c>
      <c r="D15" s="86">
        <v>45</v>
      </c>
      <c r="E15" s="120"/>
      <c r="F15" s="86"/>
      <c r="G15" s="128">
        <f>D15/100</f>
        <v>0.45</v>
      </c>
      <c r="H15" s="101">
        <f>(D15*$D$2)/1000</f>
        <v>73.08</v>
      </c>
      <c r="I15" s="87"/>
      <c r="J15" s="49" t="s">
        <v>161</v>
      </c>
      <c r="K15" s="82" t="s">
        <v>196</v>
      </c>
      <c r="L15" s="50">
        <v>60</v>
      </c>
      <c r="M15" s="137"/>
      <c r="N15" s="135"/>
      <c r="O15" s="89">
        <f>L15/100</f>
        <v>0.6</v>
      </c>
      <c r="P15" s="101">
        <f>(L15*$D$2)/1000</f>
        <v>97.44</v>
      </c>
      <c r="Q15" s="84"/>
      <c r="R15" s="194"/>
      <c r="S15" s="162" t="s">
        <v>166</v>
      </c>
      <c r="T15" s="89">
        <v>30</v>
      </c>
      <c r="U15" s="288"/>
      <c r="V15" s="120"/>
      <c r="W15" s="135">
        <f>T15/100</f>
        <v>0.3</v>
      </c>
      <c r="X15" s="101">
        <f t="shared" si="1"/>
        <v>48.72</v>
      </c>
      <c r="Y15" s="84"/>
      <c r="Z15" s="49" t="s">
        <v>220</v>
      </c>
      <c r="AA15" s="82" t="s">
        <v>221</v>
      </c>
      <c r="AB15" s="86">
        <v>50</v>
      </c>
      <c r="AC15" s="120"/>
      <c r="AD15" s="89"/>
      <c r="AE15" s="85">
        <f>AB15/100</f>
        <v>0.5</v>
      </c>
      <c r="AF15" s="101">
        <f>(AB15*$D$2)/1000</f>
        <v>81.2</v>
      </c>
      <c r="AG15" s="87"/>
      <c r="AH15" s="161"/>
      <c r="AI15" s="60"/>
      <c r="AJ15" s="207"/>
      <c r="AK15" s="137"/>
      <c r="AL15" s="259"/>
      <c r="AM15" s="135"/>
      <c r="AN15" s="101"/>
      <c r="AO15" s="84"/>
    </row>
    <row r="16" spans="1:41" s="12" customFormat="1" ht="14.1" customHeight="1">
      <c r="A16" s="491"/>
      <c r="B16" s="147" t="s">
        <v>241</v>
      </c>
      <c r="C16" s="82" t="s">
        <v>242</v>
      </c>
      <c r="D16" s="86">
        <v>40</v>
      </c>
      <c r="E16" s="89"/>
      <c r="F16" s="120">
        <f>D16*0.9/55</f>
        <v>0.65454545454545454</v>
      </c>
      <c r="G16" s="85"/>
      <c r="H16" s="101">
        <f>(D16*$D$2)/1000</f>
        <v>64.959999999999994</v>
      </c>
      <c r="I16" s="87"/>
      <c r="J16" s="90" t="s">
        <v>197</v>
      </c>
      <c r="K16" s="98" t="s">
        <v>200</v>
      </c>
      <c r="L16" s="128">
        <v>9</v>
      </c>
      <c r="M16" s="238"/>
      <c r="N16" s="120">
        <f>L16/35</f>
        <v>0.25714285714285712</v>
      </c>
      <c r="O16" s="85"/>
      <c r="P16" s="101">
        <f>(L16*$D$2)/1000</f>
        <v>14.616</v>
      </c>
      <c r="Q16" s="84"/>
      <c r="R16" s="128"/>
      <c r="S16" s="82" t="s">
        <v>164</v>
      </c>
      <c r="T16" s="289">
        <v>10</v>
      </c>
      <c r="U16" s="290"/>
      <c r="V16" s="120"/>
      <c r="W16" s="135">
        <f>T16/100</f>
        <v>0.1</v>
      </c>
      <c r="X16" s="101">
        <f t="shared" si="1"/>
        <v>16.239999999999998</v>
      </c>
      <c r="Y16" s="270"/>
      <c r="Z16" s="90" t="s">
        <v>153</v>
      </c>
      <c r="AA16" s="82" t="s">
        <v>173</v>
      </c>
      <c r="AB16" s="86">
        <v>15</v>
      </c>
      <c r="AC16" s="120"/>
      <c r="AD16" s="89">
        <f>AB16/35</f>
        <v>0.42857142857142855</v>
      </c>
      <c r="AE16" s="85"/>
      <c r="AF16" s="101">
        <f>(AB16*$D$2)/1000</f>
        <v>24.36</v>
      </c>
      <c r="AG16" s="91"/>
      <c r="AH16" s="147"/>
      <c r="AI16" s="60"/>
      <c r="AJ16" s="64"/>
      <c r="AK16" s="165"/>
      <c r="AL16" s="254"/>
      <c r="AM16" s="128"/>
      <c r="AN16" s="101"/>
      <c r="AO16" s="87"/>
    </row>
    <row r="17" spans="1:41" s="12" customFormat="1" ht="14.1" customHeight="1">
      <c r="A17" s="491"/>
      <c r="B17" s="147" t="s">
        <v>243</v>
      </c>
      <c r="C17" s="82"/>
      <c r="D17" s="86"/>
      <c r="E17" s="50"/>
      <c r="F17" s="120"/>
      <c r="G17" s="85"/>
      <c r="H17" s="121"/>
      <c r="I17" s="84"/>
      <c r="J17" s="90" t="s">
        <v>198</v>
      </c>
      <c r="K17" s="98" t="s">
        <v>154</v>
      </c>
      <c r="L17" s="85">
        <v>5</v>
      </c>
      <c r="M17" s="120"/>
      <c r="N17" s="120"/>
      <c r="O17" s="89">
        <f>L17/100</f>
        <v>0.05</v>
      </c>
      <c r="P17" s="101">
        <f>(L17*$D$2)/1000</f>
        <v>8.1199999999999992</v>
      </c>
      <c r="Q17" s="84"/>
      <c r="R17" s="51" t="s">
        <v>212</v>
      </c>
      <c r="S17" s="291" t="s">
        <v>213</v>
      </c>
      <c r="T17" s="280">
        <v>65</v>
      </c>
      <c r="U17" s="120"/>
      <c r="V17" s="120">
        <f>T17/35</f>
        <v>1.8571428571428572</v>
      </c>
      <c r="W17" s="85"/>
      <c r="X17" s="101">
        <f t="shared" si="1"/>
        <v>105.56</v>
      </c>
      <c r="Y17" s="84"/>
      <c r="Z17" s="90" t="s">
        <v>158</v>
      </c>
      <c r="AA17" s="82" t="s">
        <v>180</v>
      </c>
      <c r="AB17" s="86">
        <v>2</v>
      </c>
      <c r="AC17" s="120"/>
      <c r="AD17" s="89"/>
      <c r="AE17" s="85"/>
      <c r="AF17" s="101">
        <f>(AB17*$D$2)/1000</f>
        <v>3.2480000000000002</v>
      </c>
      <c r="AG17" s="91"/>
      <c r="AH17" s="147"/>
      <c r="AI17" s="60"/>
      <c r="AJ17" s="64"/>
      <c r="AK17" s="129"/>
      <c r="AL17" s="260"/>
      <c r="AM17" s="135"/>
      <c r="AN17" s="101"/>
      <c r="AO17" s="84"/>
    </row>
    <row r="18" spans="1:41" s="12" customFormat="1" ht="14.1" customHeight="1">
      <c r="A18" s="491"/>
      <c r="B18" s="90" t="s">
        <v>188</v>
      </c>
      <c r="C18" s="86"/>
      <c r="D18" s="86"/>
      <c r="E18" s="50"/>
      <c r="F18" s="128"/>
      <c r="G18" s="135"/>
      <c r="H18" s="121"/>
      <c r="I18" s="198"/>
      <c r="J18" s="90" t="s">
        <v>185</v>
      </c>
      <c r="K18" s="98" t="s">
        <v>175</v>
      </c>
      <c r="L18" s="85">
        <v>8</v>
      </c>
      <c r="M18" s="120"/>
      <c r="N18" s="128"/>
      <c r="O18" s="89">
        <f>L18/100</f>
        <v>0.08</v>
      </c>
      <c r="P18" s="101">
        <f>(L18*$D$2)/1000</f>
        <v>12.992000000000001</v>
      </c>
      <c r="Q18" s="84"/>
      <c r="R18" s="90" t="s">
        <v>158</v>
      </c>
      <c r="S18" s="195"/>
      <c r="T18" s="280"/>
      <c r="U18" s="120"/>
      <c r="V18" s="120"/>
      <c r="W18" s="85"/>
      <c r="X18" s="121"/>
      <c r="Y18" s="84"/>
      <c r="Z18" s="90" t="s">
        <v>187</v>
      </c>
      <c r="AA18" s="82" t="s">
        <v>222</v>
      </c>
      <c r="AB18" s="86">
        <v>1</v>
      </c>
      <c r="AC18" s="120"/>
      <c r="AD18" s="89"/>
      <c r="AE18" s="85">
        <f>AB18/100</f>
        <v>0.01</v>
      </c>
      <c r="AF18" s="101">
        <f>(AB18*$D$2)/1000</f>
        <v>1.6240000000000001</v>
      </c>
      <c r="AG18" s="84"/>
      <c r="AH18" s="90"/>
      <c r="AI18" s="257"/>
      <c r="AJ18" s="64"/>
      <c r="AK18" s="165"/>
      <c r="AL18" s="254"/>
      <c r="AM18" s="135"/>
      <c r="AN18" s="101"/>
      <c r="AO18" s="84"/>
    </row>
    <row r="19" spans="1:41" s="12" customFormat="1" ht="14.1" customHeight="1">
      <c r="A19" s="491"/>
      <c r="B19" s="99" t="s">
        <v>244</v>
      </c>
      <c r="C19" s="82"/>
      <c r="D19" s="86"/>
      <c r="E19" s="53"/>
      <c r="F19" s="86"/>
      <c r="G19" s="86"/>
      <c r="H19" s="101"/>
      <c r="I19" s="198"/>
      <c r="J19" s="90" t="s">
        <v>199</v>
      </c>
      <c r="K19" s="278"/>
      <c r="L19" s="279"/>
      <c r="M19" s="85"/>
      <c r="N19" s="86"/>
      <c r="O19" s="120"/>
      <c r="P19" s="121"/>
      <c r="Q19" s="84"/>
      <c r="R19" s="90" t="s">
        <v>214</v>
      </c>
      <c r="S19" s="135"/>
      <c r="T19" s="292"/>
      <c r="U19" s="120"/>
      <c r="V19" s="120"/>
      <c r="W19" s="85"/>
      <c r="X19" s="121"/>
      <c r="Y19" s="84"/>
      <c r="Z19" s="90" t="s">
        <v>162</v>
      </c>
      <c r="AA19" s="278"/>
      <c r="AB19" s="279"/>
      <c r="AC19" s="85"/>
      <c r="AD19" s="86"/>
      <c r="AE19" s="120"/>
      <c r="AF19" s="121"/>
      <c r="AG19" s="91"/>
      <c r="AH19" s="180"/>
      <c r="AI19" s="194"/>
      <c r="AJ19" s="258"/>
      <c r="AK19" s="137"/>
      <c r="AL19" s="135"/>
      <c r="AM19" s="85"/>
      <c r="AN19" s="81"/>
      <c r="AO19" s="87"/>
    </row>
    <row r="20" spans="1:41" s="12" customFormat="1" ht="14.1" customHeight="1">
      <c r="A20" s="491"/>
      <c r="B20" s="230"/>
      <c r="C20" s="52"/>
      <c r="D20" s="53"/>
      <c r="E20" s="53"/>
      <c r="F20" s="53"/>
      <c r="G20" s="53"/>
      <c r="H20" s="97"/>
      <c r="I20" s="91"/>
      <c r="J20" s="212" t="s">
        <v>156</v>
      </c>
      <c r="K20" s="54"/>
      <c r="L20" s="53"/>
      <c r="M20" s="53"/>
      <c r="N20" s="53"/>
      <c r="O20" s="53"/>
      <c r="P20" s="97"/>
      <c r="Q20" s="84"/>
      <c r="R20" s="89"/>
      <c r="S20" s="52"/>
      <c r="T20" s="53"/>
      <c r="U20" s="53"/>
      <c r="V20" s="53"/>
      <c r="W20" s="53"/>
      <c r="X20" s="97"/>
      <c r="Y20" s="91"/>
      <c r="Z20" s="89" t="s">
        <v>160</v>
      </c>
      <c r="AA20" s="82"/>
      <c r="AB20" s="86"/>
      <c r="AC20" s="86"/>
      <c r="AD20" s="86"/>
      <c r="AE20" s="85"/>
      <c r="AF20" s="97"/>
      <c r="AG20" s="91"/>
      <c r="AH20" s="212"/>
      <c r="AI20" s="138"/>
      <c r="AJ20" s="86"/>
      <c r="AK20" s="53"/>
      <c r="AL20" s="53"/>
      <c r="AM20" s="53"/>
      <c r="AN20" s="97"/>
      <c r="AO20" s="84"/>
    </row>
    <row r="21" spans="1:41" s="12" customFormat="1" ht="14.1" customHeight="1">
      <c r="A21" s="488" t="s">
        <v>4</v>
      </c>
      <c r="B21" s="174" t="s">
        <v>98</v>
      </c>
      <c r="C21" s="162" t="s">
        <v>99</v>
      </c>
      <c r="D21" s="163">
        <v>75</v>
      </c>
      <c r="E21" s="53"/>
      <c r="F21" s="53"/>
      <c r="G21" s="85">
        <f>D21/100</f>
        <v>0.75</v>
      </c>
      <c r="H21" s="101">
        <f>(D21*$D$2)/1000</f>
        <v>121.8</v>
      </c>
      <c r="I21" s="87"/>
      <c r="J21" s="186" t="s">
        <v>100</v>
      </c>
      <c r="K21" s="162" t="s">
        <v>101</v>
      </c>
      <c r="L21" s="208">
        <v>75</v>
      </c>
      <c r="M21" s="89"/>
      <c r="N21" s="209"/>
      <c r="O21" s="128">
        <f>L21/100</f>
        <v>0.75</v>
      </c>
      <c r="P21" s="210">
        <f>(L21*$D$2)/1000</f>
        <v>121.8</v>
      </c>
      <c r="Q21" s="211"/>
      <c r="R21" s="174"/>
      <c r="S21" s="162"/>
      <c r="T21" s="163"/>
      <c r="U21" s="53"/>
      <c r="V21" s="53"/>
      <c r="W21" s="85"/>
      <c r="X21" s="101"/>
      <c r="Y21" s="87"/>
      <c r="Z21" s="174" t="s">
        <v>98</v>
      </c>
      <c r="AA21" s="162" t="s">
        <v>99</v>
      </c>
      <c r="AB21" s="163">
        <v>75</v>
      </c>
      <c r="AC21" s="53"/>
      <c r="AD21" s="53"/>
      <c r="AE21" s="85">
        <f>AB21/100</f>
        <v>0.75</v>
      </c>
      <c r="AF21" s="101">
        <f>(AB21*$D$2)/1000</f>
        <v>121.8</v>
      </c>
      <c r="AG21" s="87"/>
      <c r="AH21" s="174"/>
      <c r="AI21" s="162"/>
      <c r="AJ21" s="163"/>
      <c r="AK21" s="53"/>
      <c r="AL21" s="53"/>
      <c r="AM21" s="85"/>
      <c r="AN21" s="101"/>
      <c r="AO21" s="87"/>
    </row>
    <row r="22" spans="1:41" s="12" customFormat="1" ht="14.1" customHeight="1">
      <c r="A22" s="489"/>
      <c r="B22" s="174" t="s">
        <v>102</v>
      </c>
      <c r="C22" s="484" t="s">
        <v>103</v>
      </c>
      <c r="D22" s="86"/>
      <c r="E22" s="86"/>
      <c r="F22" s="86"/>
      <c r="G22" s="85"/>
      <c r="H22" s="97"/>
      <c r="I22" s="84"/>
      <c r="J22" s="186" t="s">
        <v>104</v>
      </c>
      <c r="K22" s="484" t="s">
        <v>103</v>
      </c>
      <c r="L22" s="86"/>
      <c r="M22" s="86"/>
      <c r="N22" s="86"/>
      <c r="O22" s="85"/>
      <c r="P22" s="97"/>
      <c r="Q22" s="84"/>
      <c r="R22" s="174"/>
      <c r="S22" s="484"/>
      <c r="T22" s="86"/>
      <c r="U22" s="86"/>
      <c r="V22" s="86"/>
      <c r="W22" s="85"/>
      <c r="X22" s="97"/>
      <c r="Y22" s="84"/>
      <c r="Z22" s="174" t="s">
        <v>102</v>
      </c>
      <c r="AA22" s="484" t="s">
        <v>103</v>
      </c>
      <c r="AB22" s="86"/>
      <c r="AC22" s="86"/>
      <c r="AD22" s="86"/>
      <c r="AE22" s="85"/>
      <c r="AF22" s="97"/>
      <c r="AG22" s="84"/>
      <c r="AH22" s="174"/>
      <c r="AI22" s="484"/>
      <c r="AJ22" s="86"/>
      <c r="AK22" s="86"/>
      <c r="AL22" s="86"/>
      <c r="AM22" s="85"/>
      <c r="AN22" s="97"/>
      <c r="AO22" s="84"/>
    </row>
    <row r="23" spans="1:41" s="12" customFormat="1" ht="14.1" customHeight="1">
      <c r="A23" s="489"/>
      <c r="B23" s="174" t="s">
        <v>105</v>
      </c>
      <c r="C23" s="485"/>
      <c r="D23" s="86"/>
      <c r="E23" s="86"/>
      <c r="F23" s="53"/>
      <c r="G23" s="85"/>
      <c r="H23" s="97"/>
      <c r="I23" s="84"/>
      <c r="J23" s="186" t="s">
        <v>105</v>
      </c>
      <c r="K23" s="485"/>
      <c r="L23" s="163"/>
      <c r="M23" s="86"/>
      <c r="N23" s="53"/>
      <c r="O23" s="85"/>
      <c r="P23" s="97"/>
      <c r="Q23" s="84"/>
      <c r="R23" s="174"/>
      <c r="S23" s="485"/>
      <c r="T23" s="86"/>
      <c r="U23" s="86"/>
      <c r="V23" s="53"/>
      <c r="W23" s="85"/>
      <c r="X23" s="97"/>
      <c r="Y23" s="84"/>
      <c r="Z23" s="174" t="s">
        <v>105</v>
      </c>
      <c r="AA23" s="485"/>
      <c r="AB23" s="86"/>
      <c r="AC23" s="86"/>
      <c r="AD23" s="53"/>
      <c r="AE23" s="85"/>
      <c r="AF23" s="97"/>
      <c r="AG23" s="84"/>
      <c r="AH23" s="174"/>
      <c r="AI23" s="485"/>
      <c r="AJ23" s="86"/>
      <c r="AK23" s="86"/>
      <c r="AL23" s="53"/>
      <c r="AM23" s="85"/>
      <c r="AN23" s="97"/>
      <c r="AO23" s="84"/>
    </row>
    <row r="24" spans="1:41" s="12" customFormat="1" ht="14.1" customHeight="1">
      <c r="A24" s="490"/>
      <c r="B24" s="175" t="s">
        <v>106</v>
      </c>
      <c r="C24" s="485"/>
      <c r="D24" s="86"/>
      <c r="E24" s="86"/>
      <c r="F24" s="86"/>
      <c r="G24" s="85"/>
      <c r="H24" s="97"/>
      <c r="I24" s="84"/>
      <c r="J24" s="89" t="s">
        <v>106</v>
      </c>
      <c r="K24" s="485"/>
      <c r="L24" s="86"/>
      <c r="M24" s="86"/>
      <c r="N24" s="86"/>
      <c r="O24" s="85"/>
      <c r="P24" s="97"/>
      <c r="Q24" s="84"/>
      <c r="R24" s="175"/>
      <c r="S24" s="485"/>
      <c r="T24" s="86"/>
      <c r="U24" s="86"/>
      <c r="V24" s="86"/>
      <c r="W24" s="85"/>
      <c r="X24" s="97"/>
      <c r="Y24" s="84"/>
      <c r="Z24" s="175" t="s">
        <v>106</v>
      </c>
      <c r="AA24" s="485"/>
      <c r="AB24" s="86"/>
      <c r="AC24" s="86"/>
      <c r="AD24" s="86"/>
      <c r="AE24" s="85"/>
      <c r="AF24" s="97"/>
      <c r="AG24" s="84"/>
      <c r="AH24" s="175"/>
      <c r="AI24" s="485"/>
      <c r="AJ24" s="86"/>
      <c r="AK24" s="86"/>
      <c r="AL24" s="86"/>
      <c r="AM24" s="85"/>
      <c r="AN24" s="97"/>
      <c r="AO24" s="84"/>
    </row>
    <row r="25" spans="1:41" s="12" customFormat="1" ht="14.1" customHeight="1">
      <c r="A25" s="488" t="s">
        <v>5</v>
      </c>
      <c r="B25" s="202" t="s">
        <v>126</v>
      </c>
      <c r="C25" s="224" t="s">
        <v>127</v>
      </c>
      <c r="D25" s="67">
        <v>30</v>
      </c>
      <c r="E25" s="225"/>
      <c r="F25" s="85"/>
      <c r="G25" s="85">
        <f>D25/100</f>
        <v>0.3</v>
      </c>
      <c r="H25" s="121">
        <f>(D25*$D$2)/1000</f>
        <v>48.72</v>
      </c>
      <c r="I25" s="84"/>
      <c r="J25" s="70" t="s">
        <v>191</v>
      </c>
      <c r="K25" s="60" t="s">
        <v>189</v>
      </c>
      <c r="L25" s="64">
        <v>50</v>
      </c>
      <c r="M25" s="122"/>
      <c r="N25" s="122">
        <f>L25/140</f>
        <v>0.35714285714285715</v>
      </c>
      <c r="O25" s="127"/>
      <c r="P25" s="101">
        <f>(L25*$D$2)/1000</f>
        <v>81.2</v>
      </c>
      <c r="Q25" s="62"/>
      <c r="R25" s="80"/>
      <c r="S25" s="60"/>
      <c r="T25" s="163"/>
      <c r="U25" s="53"/>
      <c r="V25" s="53"/>
      <c r="W25" s="85"/>
      <c r="X25" s="101"/>
      <c r="Y25" s="84"/>
      <c r="Z25" s="65" t="s">
        <v>223</v>
      </c>
      <c r="AA25" s="244" t="s">
        <v>224</v>
      </c>
      <c r="AB25" s="64">
        <v>20</v>
      </c>
      <c r="AC25" s="67">
        <f>AB25/85</f>
        <v>0.23529411764705882</v>
      </c>
      <c r="AD25" s="67"/>
      <c r="AE25" s="67"/>
      <c r="AF25" s="24">
        <f>(AB25*$D$2)/1000</f>
        <v>32.479999999999997</v>
      </c>
      <c r="AG25" s="84"/>
      <c r="AH25" s="49"/>
      <c r="AI25" s="247"/>
      <c r="AJ25" s="85"/>
      <c r="AK25" s="126"/>
      <c r="AL25" s="77"/>
      <c r="AM25" s="85"/>
      <c r="AN25" s="101"/>
      <c r="AO25" s="62"/>
    </row>
    <row r="26" spans="1:41" s="12" customFormat="1" ht="14.1" customHeight="1">
      <c r="A26" s="489"/>
      <c r="B26" s="203" t="s">
        <v>128</v>
      </c>
      <c r="C26" s="16" t="s">
        <v>124</v>
      </c>
      <c r="D26" s="67">
        <v>12</v>
      </c>
      <c r="E26" s="135"/>
      <c r="F26" s="196">
        <f>D26*0.5/35</f>
        <v>0.17142857142857143</v>
      </c>
      <c r="G26" s="85"/>
      <c r="H26" s="121">
        <f>(D26*$D$2)/1000</f>
        <v>19.488</v>
      </c>
      <c r="I26" s="91"/>
      <c r="J26" s="70" t="s">
        <v>192</v>
      </c>
      <c r="K26" s="69" t="s">
        <v>190</v>
      </c>
      <c r="L26" s="64">
        <v>1</v>
      </c>
      <c r="M26" s="155"/>
      <c r="N26" s="86"/>
      <c r="O26" s="67"/>
      <c r="P26" s="101">
        <f>(L26*$D$2)/1000</f>
        <v>1.6240000000000001</v>
      </c>
      <c r="Q26" s="84"/>
      <c r="R26" s="78"/>
      <c r="S26" s="60"/>
      <c r="T26" s="64"/>
      <c r="U26" s="88"/>
      <c r="V26" s="86"/>
      <c r="W26" s="88"/>
      <c r="X26" s="101"/>
      <c r="Y26" s="87"/>
      <c r="Z26" s="66" t="s">
        <v>155</v>
      </c>
      <c r="AA26" s="244" t="s">
        <v>225</v>
      </c>
      <c r="AB26" s="64">
        <v>15</v>
      </c>
      <c r="AC26" s="88"/>
      <c r="AD26" s="86">
        <f>AB26/55</f>
        <v>0.27272727272727271</v>
      </c>
      <c r="AE26" s="88"/>
      <c r="AF26" s="101">
        <f>(AB26*$D$2)/1000</f>
        <v>24.36</v>
      </c>
      <c r="AG26" s="87"/>
      <c r="AH26" s="90"/>
      <c r="AI26" s="82"/>
      <c r="AJ26" s="85"/>
      <c r="AK26" s="61"/>
      <c r="AL26" s="64"/>
      <c r="AM26" s="85"/>
      <c r="AN26" s="101"/>
      <c r="AO26" s="75"/>
    </row>
    <row r="27" spans="1:41" s="12" customFormat="1" ht="14.1" customHeight="1">
      <c r="A27" s="489"/>
      <c r="B27" s="203" t="s">
        <v>118</v>
      </c>
      <c r="C27" s="224"/>
      <c r="D27" s="67"/>
      <c r="E27" s="225"/>
      <c r="F27" s="85"/>
      <c r="G27" s="85"/>
      <c r="H27" s="121"/>
      <c r="I27" s="84"/>
      <c r="J27" s="70" t="s">
        <v>0</v>
      </c>
      <c r="K27" s="71" t="s">
        <v>238</v>
      </c>
      <c r="L27" s="85">
        <v>0.5</v>
      </c>
      <c r="M27" s="269"/>
      <c r="N27" s="77"/>
      <c r="O27" s="85"/>
      <c r="P27" s="101">
        <f>(L27*$D$2)/1000</f>
        <v>0.81200000000000006</v>
      </c>
      <c r="Q27" s="62"/>
      <c r="R27" s="78"/>
      <c r="S27" s="60"/>
      <c r="T27" s="64"/>
      <c r="U27" s="152"/>
      <c r="V27" s="64"/>
      <c r="W27" s="85"/>
      <c r="X27" s="24"/>
      <c r="Y27" s="62"/>
      <c r="Z27" s="66" t="s">
        <v>188</v>
      </c>
      <c r="AA27" s="244"/>
      <c r="AB27" s="64"/>
      <c r="AC27" s="67"/>
      <c r="AD27" s="67"/>
      <c r="AE27" s="67"/>
      <c r="AF27" s="24"/>
      <c r="AG27" s="62"/>
      <c r="AH27" s="90"/>
      <c r="AI27" s="243"/>
      <c r="AJ27" s="85"/>
      <c r="AK27" s="67"/>
      <c r="AL27" s="67"/>
      <c r="AM27" s="85"/>
      <c r="AN27" s="101"/>
      <c r="AO27" s="75"/>
    </row>
    <row r="28" spans="1:41" s="12" customFormat="1" ht="14.1" customHeight="1">
      <c r="A28" s="489"/>
      <c r="B28" s="226" t="s">
        <v>125</v>
      </c>
      <c r="C28" s="16"/>
      <c r="D28" s="85"/>
      <c r="E28" s="53"/>
      <c r="F28" s="135"/>
      <c r="G28" s="135"/>
      <c r="H28" s="121"/>
      <c r="I28" s="84"/>
      <c r="J28" s="231"/>
      <c r="K28" s="60"/>
      <c r="L28" s="64"/>
      <c r="M28" s="124"/>
      <c r="N28" s="61"/>
      <c r="O28" s="128"/>
      <c r="P28" s="24"/>
      <c r="Q28" s="104"/>
      <c r="R28" s="66"/>
      <c r="S28" s="60"/>
      <c r="T28" s="64"/>
      <c r="U28" s="152"/>
      <c r="V28" s="64"/>
      <c r="W28" s="64"/>
      <c r="X28" s="76"/>
      <c r="Y28" s="104"/>
      <c r="Z28" s="66" t="s">
        <v>226</v>
      </c>
      <c r="AA28" s="60"/>
      <c r="AB28" s="64"/>
      <c r="AC28" s="64"/>
      <c r="AD28" s="64"/>
      <c r="AE28" s="67"/>
      <c r="AF28" s="24"/>
      <c r="AG28" s="104"/>
      <c r="AH28" s="66"/>
      <c r="AI28" s="195"/>
      <c r="AJ28" s="85"/>
      <c r="AK28" s="67"/>
      <c r="AL28" s="67"/>
      <c r="AM28" s="85"/>
      <c r="AN28" s="101"/>
      <c r="AO28" s="75"/>
    </row>
    <row r="29" spans="1:41" s="12" customFormat="1" ht="14.1" customHeight="1">
      <c r="A29" s="489"/>
      <c r="B29" s="226" t="s">
        <v>112</v>
      </c>
      <c r="C29" s="16"/>
      <c r="D29" s="85"/>
      <c r="E29" s="239"/>
      <c r="F29" s="239"/>
      <c r="G29" s="67"/>
      <c r="H29" s="76"/>
      <c r="I29" s="125"/>
      <c r="J29" s="231"/>
      <c r="K29" s="67"/>
      <c r="L29" s="64"/>
      <c r="M29" s="59"/>
      <c r="N29" s="64"/>
      <c r="O29" s="64"/>
      <c r="P29" s="201"/>
      <c r="Q29" s="62"/>
      <c r="R29" s="66"/>
      <c r="S29" s="60"/>
      <c r="T29" s="64"/>
      <c r="U29" s="153"/>
      <c r="V29" s="64"/>
      <c r="W29" s="68"/>
      <c r="X29" s="154"/>
      <c r="Y29" s="62"/>
      <c r="Z29" s="66" t="s">
        <v>112</v>
      </c>
      <c r="AA29" s="60"/>
      <c r="AB29" s="64"/>
      <c r="AC29" s="64"/>
      <c r="AD29" s="64"/>
      <c r="AE29" s="64"/>
      <c r="AF29" s="111"/>
      <c r="AG29" s="62"/>
      <c r="AH29" s="66"/>
      <c r="AI29" s="195"/>
      <c r="AJ29" s="200"/>
      <c r="AK29" s="67"/>
      <c r="AL29" s="67"/>
      <c r="AM29" s="67"/>
      <c r="AN29" s="101"/>
      <c r="AO29" s="75"/>
    </row>
    <row r="30" spans="1:41" s="12" customFormat="1" ht="14.1" customHeight="1">
      <c r="A30" s="489"/>
      <c r="B30" s="231"/>
      <c r="C30" s="16"/>
      <c r="D30" s="86"/>
      <c r="E30" s="64"/>
      <c r="F30" s="64"/>
      <c r="G30" s="85"/>
      <c r="H30" s="101"/>
      <c r="I30" s="62"/>
      <c r="J30" s="231"/>
      <c r="K30" s="16"/>
      <c r="L30" s="86"/>
      <c r="M30" s="64"/>
      <c r="N30" s="64"/>
      <c r="O30" s="85"/>
      <c r="P30" s="101"/>
      <c r="Q30" s="62"/>
      <c r="R30" s="99"/>
      <c r="S30" s="55"/>
      <c r="T30" s="56"/>
      <c r="U30" s="57"/>
      <c r="V30" s="57"/>
      <c r="W30" s="57"/>
      <c r="X30" s="58"/>
      <c r="Y30" s="105"/>
      <c r="Z30" s="70"/>
      <c r="AA30" s="71"/>
      <c r="AB30" s="59"/>
      <c r="AC30" s="59"/>
      <c r="AD30" s="64"/>
      <c r="AE30" s="64"/>
      <c r="AF30" s="76"/>
      <c r="AG30" s="62"/>
      <c r="AH30" s="66"/>
      <c r="AI30" s="195"/>
      <c r="AJ30" s="85"/>
      <c r="AK30" s="64"/>
      <c r="AL30" s="64"/>
      <c r="AM30" s="67"/>
      <c r="AN30" s="101"/>
      <c r="AO30" s="75"/>
    </row>
    <row r="31" spans="1:41" s="12" customFormat="1" ht="14.1" customHeight="1">
      <c r="A31" s="489"/>
      <c r="B31" s="231"/>
      <c r="C31" s="16"/>
      <c r="D31" s="86"/>
      <c r="E31" s="64"/>
      <c r="F31" s="64"/>
      <c r="G31" s="85"/>
      <c r="H31" s="210"/>
      <c r="I31" s="140"/>
      <c r="J31" s="231"/>
      <c r="K31" s="16"/>
      <c r="L31" s="86"/>
      <c r="M31" s="64"/>
      <c r="N31" s="64"/>
      <c r="O31" s="85"/>
      <c r="P31" s="210"/>
      <c r="Q31" s="140"/>
      <c r="R31" s="99"/>
      <c r="S31" s="55"/>
      <c r="T31" s="56"/>
      <c r="U31" s="264"/>
      <c r="V31" s="264"/>
      <c r="W31" s="57"/>
      <c r="X31" s="227"/>
      <c r="Y31" s="125"/>
      <c r="Z31" s="231"/>
      <c r="AA31" s="16"/>
      <c r="AB31" s="86"/>
      <c r="AC31" s="64"/>
      <c r="AD31" s="64"/>
      <c r="AE31" s="85"/>
      <c r="AF31" s="210"/>
      <c r="AG31" s="140"/>
      <c r="AH31" s="66"/>
      <c r="AI31" s="164"/>
      <c r="AJ31" s="85"/>
      <c r="AK31" s="64"/>
      <c r="AL31" s="64"/>
      <c r="AM31" s="64"/>
      <c r="AN31" s="101"/>
      <c r="AO31" s="75"/>
    </row>
    <row r="32" spans="1:41" s="12" customFormat="1" ht="14.1" customHeight="1">
      <c r="A32" s="490"/>
      <c r="B32" s="212" t="s">
        <v>51</v>
      </c>
      <c r="C32" s="55"/>
      <c r="D32" s="56"/>
      <c r="E32" s="19"/>
      <c r="F32" s="19"/>
      <c r="G32" s="19"/>
      <c r="H32" s="148"/>
      <c r="I32" s="149"/>
      <c r="J32" s="212" t="s">
        <v>51</v>
      </c>
      <c r="K32" s="55"/>
      <c r="L32" s="56"/>
      <c r="M32" s="19"/>
      <c r="N32" s="19"/>
      <c r="O32" s="19"/>
      <c r="P32" s="148"/>
      <c r="Q32" s="149"/>
      <c r="R32" s="212" t="s">
        <v>51</v>
      </c>
      <c r="S32" s="55"/>
      <c r="T32" s="56"/>
      <c r="U32" s="118"/>
      <c r="V32" s="119"/>
      <c r="W32" s="67"/>
      <c r="X32" s="148"/>
      <c r="Y32" s="149"/>
      <c r="Z32" s="212" t="s">
        <v>51</v>
      </c>
      <c r="AA32" s="55"/>
      <c r="AB32" s="56"/>
      <c r="AC32" s="19"/>
      <c r="AD32" s="19"/>
      <c r="AE32" s="19"/>
      <c r="AF32" s="148"/>
      <c r="AG32" s="149"/>
      <c r="AH32" s="212"/>
      <c r="AI32" s="55"/>
      <c r="AJ32" s="56"/>
      <c r="AK32" s="57"/>
      <c r="AL32" s="57"/>
      <c r="AM32" s="57"/>
      <c r="AN32" s="148"/>
      <c r="AO32" s="149"/>
    </row>
    <row r="33" spans="1:41" s="12" customFormat="1" ht="14.1" customHeight="1">
      <c r="A33" s="517"/>
      <c r="B33" s="486" t="s">
        <v>123</v>
      </c>
      <c r="C33" s="205" t="s">
        <v>42</v>
      </c>
      <c r="D33" s="148"/>
      <c r="E33" s="206"/>
      <c r="F33" s="206"/>
      <c r="G33" s="206"/>
      <c r="H33" s="150"/>
      <c r="I33" s="149" t="s">
        <v>82</v>
      </c>
      <c r="J33" s="486" t="s">
        <v>123</v>
      </c>
      <c r="K33" s="205" t="s">
        <v>38</v>
      </c>
      <c r="L33" s="149"/>
      <c r="M33" s="206"/>
      <c r="N33" s="206"/>
      <c r="O33" s="206"/>
      <c r="P33" s="150"/>
      <c r="Q33" s="149" t="s">
        <v>82</v>
      </c>
      <c r="R33" s="486" t="s">
        <v>123</v>
      </c>
      <c r="S33" s="205" t="s">
        <v>38</v>
      </c>
      <c r="T33" s="148"/>
      <c r="U33" s="206"/>
      <c r="V33" s="206"/>
      <c r="W33" s="206"/>
      <c r="X33" s="150"/>
      <c r="Y33" s="149" t="s">
        <v>82</v>
      </c>
      <c r="Z33" s="486" t="s">
        <v>123</v>
      </c>
      <c r="AA33" s="205" t="s">
        <v>38</v>
      </c>
      <c r="AB33" s="148"/>
      <c r="AC33" s="206"/>
      <c r="AD33" s="206"/>
      <c r="AE33" s="206"/>
      <c r="AF33" s="150"/>
      <c r="AG33" s="149" t="s">
        <v>82</v>
      </c>
      <c r="AH33" s="486" t="s">
        <v>123</v>
      </c>
      <c r="AI33" s="205" t="s">
        <v>38</v>
      </c>
      <c r="AJ33" s="148"/>
      <c r="AK33" s="206"/>
      <c r="AL33" s="206"/>
      <c r="AM33" s="206"/>
      <c r="AN33" s="150"/>
      <c r="AO33" s="149" t="s">
        <v>82</v>
      </c>
    </row>
    <row r="34" spans="1:41" s="12" customFormat="1" ht="14.1" customHeight="1">
      <c r="A34" s="517"/>
      <c r="B34" s="486"/>
      <c r="C34" s="33" t="s">
        <v>46</v>
      </c>
      <c r="D34" s="92"/>
      <c r="E34" s="106"/>
      <c r="F34" s="106"/>
      <c r="G34" s="106"/>
      <c r="H34" s="150"/>
      <c r="I34" s="42">
        <f>SUM(E5:E30)</f>
        <v>6</v>
      </c>
      <c r="J34" s="486"/>
      <c r="K34" s="33" t="s">
        <v>48</v>
      </c>
      <c r="L34" s="41"/>
      <c r="M34" s="110"/>
      <c r="N34" s="110"/>
      <c r="O34" s="110"/>
      <c r="P34" s="150"/>
      <c r="Q34" s="42">
        <f>SUM(M5:M30)</f>
        <v>6</v>
      </c>
      <c r="R34" s="486"/>
      <c r="S34" s="33" t="s">
        <v>48</v>
      </c>
      <c r="T34" s="41"/>
      <c r="U34" s="110"/>
      <c r="V34" s="110"/>
      <c r="W34" s="110"/>
      <c r="X34" s="150"/>
      <c r="Y34" s="42">
        <f>SUM(U5:U30)</f>
        <v>6</v>
      </c>
      <c r="Z34" s="486"/>
      <c r="AA34" s="33" t="s">
        <v>48</v>
      </c>
      <c r="AB34" s="41"/>
      <c r="AC34" s="110"/>
      <c r="AD34" s="110"/>
      <c r="AE34" s="110"/>
      <c r="AF34" s="150"/>
      <c r="AG34" s="42">
        <f>SUM(AC5:AC30)</f>
        <v>6.2352941176470589</v>
      </c>
      <c r="AH34" s="486"/>
      <c r="AI34" s="33" t="s">
        <v>48</v>
      </c>
      <c r="AJ34" s="41"/>
      <c r="AK34" s="110"/>
      <c r="AL34" s="110"/>
      <c r="AM34" s="110"/>
      <c r="AN34" s="150"/>
      <c r="AO34" s="42">
        <f>SUM(AK5:AK30)</f>
        <v>0</v>
      </c>
    </row>
    <row r="35" spans="1:41" s="14" customFormat="1" ht="14.1" customHeight="1">
      <c r="A35" s="517"/>
      <c r="B35" s="486"/>
      <c r="C35" s="34" t="s">
        <v>47</v>
      </c>
      <c r="D35" s="93"/>
      <c r="E35" s="106"/>
      <c r="F35" s="106"/>
      <c r="G35" s="106"/>
      <c r="H35" s="151"/>
      <c r="I35" s="42">
        <f>SUM(F5:F32)</f>
        <v>2.6415584415584417</v>
      </c>
      <c r="J35" s="486"/>
      <c r="K35" s="34" t="s">
        <v>49</v>
      </c>
      <c r="L35" s="42"/>
      <c r="M35" s="110"/>
      <c r="N35" s="110"/>
      <c r="O35" s="110"/>
      <c r="P35" s="151"/>
      <c r="Q35" s="42">
        <f>SUM(N5:N32)</f>
        <v>2.5142857142857142</v>
      </c>
      <c r="R35" s="486"/>
      <c r="S35" s="34" t="s">
        <v>49</v>
      </c>
      <c r="T35" s="42"/>
      <c r="U35" s="110"/>
      <c r="V35" s="110"/>
      <c r="W35" s="110"/>
      <c r="X35" s="151"/>
      <c r="Y35" s="42">
        <f>SUM(V5:V32)</f>
        <v>3.0142857142857142</v>
      </c>
      <c r="Z35" s="486"/>
      <c r="AA35" s="34" t="s">
        <v>49</v>
      </c>
      <c r="AB35" s="42"/>
      <c r="AC35" s="110"/>
      <c r="AD35" s="110"/>
      <c r="AE35" s="110"/>
      <c r="AF35" s="151"/>
      <c r="AG35" s="42">
        <f>SUM(AD5:AD32)</f>
        <v>2.7012987012987013</v>
      </c>
      <c r="AH35" s="486"/>
      <c r="AI35" s="34" t="s">
        <v>49</v>
      </c>
      <c r="AJ35" s="42"/>
      <c r="AK35" s="110"/>
      <c r="AL35" s="110"/>
      <c r="AM35" s="110"/>
      <c r="AN35" s="151"/>
      <c r="AO35" s="42">
        <f>SUM(AL5:AL32)</f>
        <v>0</v>
      </c>
    </row>
    <row r="36" spans="1:41" s="14" customFormat="1" ht="14.1" customHeight="1">
      <c r="A36" s="517"/>
      <c r="B36" s="486"/>
      <c r="C36" s="35" t="s">
        <v>43</v>
      </c>
      <c r="D36" s="94"/>
      <c r="E36" s="92"/>
      <c r="F36" s="92"/>
      <c r="G36" s="92"/>
      <c r="H36" s="44"/>
      <c r="I36" s="42">
        <f>SUM(G7:G32)</f>
        <v>1.8</v>
      </c>
      <c r="J36" s="486"/>
      <c r="K36" s="35" t="s">
        <v>39</v>
      </c>
      <c r="L36" s="43"/>
      <c r="M36" s="41"/>
      <c r="N36" s="41"/>
      <c r="O36" s="41"/>
      <c r="P36" s="44"/>
      <c r="Q36" s="42">
        <f>SUM(O7:O32)</f>
        <v>1.48</v>
      </c>
      <c r="R36" s="486"/>
      <c r="S36" s="35" t="s">
        <v>39</v>
      </c>
      <c r="T36" s="43"/>
      <c r="U36" s="41"/>
      <c r="V36" s="41"/>
      <c r="W36" s="41"/>
      <c r="X36" s="44"/>
      <c r="Y36" s="42">
        <f>SUM(W7:W32)</f>
        <v>1.1000000000000001</v>
      </c>
      <c r="Z36" s="486"/>
      <c r="AA36" s="35" t="s">
        <v>39</v>
      </c>
      <c r="AB36" s="43"/>
      <c r="AC36" s="41"/>
      <c r="AD36" s="41"/>
      <c r="AE36" s="41"/>
      <c r="AF36" s="44"/>
      <c r="AG36" s="42">
        <f>SUM(AE7:AE32)</f>
        <v>1.26</v>
      </c>
      <c r="AH36" s="486"/>
      <c r="AI36" s="35" t="s">
        <v>39</v>
      </c>
      <c r="AJ36" s="43"/>
      <c r="AK36" s="41"/>
      <c r="AL36" s="41"/>
      <c r="AM36" s="41"/>
      <c r="AN36" s="44"/>
      <c r="AO36" s="42">
        <f>SUM(AM7:AM32)</f>
        <v>0</v>
      </c>
    </row>
    <row r="37" spans="1:41" s="12" customFormat="1" ht="14.1" customHeight="1">
      <c r="A37" s="517"/>
      <c r="B37" s="486"/>
      <c r="C37" s="35" t="s">
        <v>44</v>
      </c>
      <c r="D37" s="94"/>
      <c r="E37" s="93"/>
      <c r="F37" s="93"/>
      <c r="G37" s="93"/>
      <c r="H37" s="43"/>
      <c r="I37" s="42">
        <f>D32</f>
        <v>0</v>
      </c>
      <c r="J37" s="486"/>
      <c r="K37" s="35" t="s">
        <v>40</v>
      </c>
      <c r="L37" s="43"/>
      <c r="M37" s="42"/>
      <c r="N37" s="42"/>
      <c r="O37" s="42"/>
      <c r="P37" s="43"/>
      <c r="Q37" s="42">
        <f>L32</f>
        <v>0</v>
      </c>
      <c r="R37" s="486"/>
      <c r="S37" s="35" t="s">
        <v>40</v>
      </c>
      <c r="T37" s="43"/>
      <c r="U37" s="42"/>
      <c r="V37" s="42"/>
      <c r="W37" s="42"/>
      <c r="X37" s="43"/>
      <c r="Y37" s="42">
        <f>T32</f>
        <v>0</v>
      </c>
      <c r="Z37" s="486"/>
      <c r="AA37" s="35" t="s">
        <v>40</v>
      </c>
      <c r="AB37" s="43"/>
      <c r="AC37" s="42"/>
      <c r="AD37" s="42"/>
      <c r="AE37" s="42"/>
      <c r="AF37" s="43"/>
      <c r="AG37" s="42">
        <f>AB32</f>
        <v>0</v>
      </c>
      <c r="AH37" s="486"/>
      <c r="AI37" s="35" t="s">
        <v>40</v>
      </c>
      <c r="AJ37" s="43"/>
      <c r="AK37" s="42"/>
      <c r="AL37" s="42"/>
      <c r="AM37" s="42"/>
      <c r="AN37" s="43"/>
      <c r="AO37" s="42">
        <f>AJ32</f>
        <v>0</v>
      </c>
    </row>
    <row r="38" spans="1:41" s="12" customFormat="1" ht="14.1" customHeight="1">
      <c r="A38" s="517"/>
      <c r="B38" s="486"/>
      <c r="C38" s="33" t="s">
        <v>45</v>
      </c>
      <c r="D38" s="94"/>
      <c r="E38" s="94"/>
      <c r="F38" s="94"/>
      <c r="G38" s="94"/>
      <c r="H38" s="43"/>
      <c r="I38" s="42">
        <v>0</v>
      </c>
      <c r="J38" s="486"/>
      <c r="K38" s="33" t="s">
        <v>45</v>
      </c>
      <c r="L38" s="43"/>
      <c r="M38" s="43"/>
      <c r="N38" s="43"/>
      <c r="O38" s="43"/>
      <c r="P38" s="43"/>
      <c r="Q38" s="42">
        <v>0</v>
      </c>
      <c r="R38" s="486"/>
      <c r="S38" s="33" t="s">
        <v>45</v>
      </c>
      <c r="T38" s="43"/>
      <c r="U38" s="43"/>
      <c r="V38" s="43"/>
      <c r="W38" s="43"/>
      <c r="X38" s="43"/>
      <c r="Y38" s="42">
        <v>0</v>
      </c>
      <c r="Z38" s="486"/>
      <c r="AA38" s="33" t="s">
        <v>45</v>
      </c>
      <c r="AB38" s="43"/>
      <c r="AC38" s="43"/>
      <c r="AD38" s="43"/>
      <c r="AE38" s="43"/>
      <c r="AF38" s="43"/>
      <c r="AG38" s="42">
        <v>0</v>
      </c>
      <c r="AH38" s="486"/>
      <c r="AI38" s="33" t="s">
        <v>115</v>
      </c>
      <c r="AJ38" s="43"/>
      <c r="AK38" s="43"/>
      <c r="AL38" s="43"/>
      <c r="AM38" s="43"/>
      <c r="AN38" s="43"/>
      <c r="AO38" s="42">
        <v>0</v>
      </c>
    </row>
    <row r="39" spans="1:41" s="12" customFormat="1" ht="14.1" customHeight="1">
      <c r="A39" s="517"/>
      <c r="B39" s="486"/>
      <c r="C39" s="219" t="s">
        <v>111</v>
      </c>
      <c r="D39" s="214"/>
      <c r="E39" s="214"/>
      <c r="F39" s="214"/>
      <c r="G39" s="214"/>
      <c r="H39" s="216"/>
      <c r="I39" s="42">
        <v>2.5</v>
      </c>
      <c r="J39" s="486"/>
      <c r="K39" s="219" t="s">
        <v>111</v>
      </c>
      <c r="L39" s="216"/>
      <c r="M39" s="216"/>
      <c r="N39" s="216"/>
      <c r="O39" s="216"/>
      <c r="P39" s="216"/>
      <c r="Q39" s="220">
        <v>2.5</v>
      </c>
      <c r="R39" s="486"/>
      <c r="S39" s="219" t="s">
        <v>111</v>
      </c>
      <c r="T39" s="216"/>
      <c r="U39" s="216"/>
      <c r="V39" s="216"/>
      <c r="W39" s="216"/>
      <c r="X39" s="216"/>
      <c r="Y39" s="220">
        <v>2.5</v>
      </c>
      <c r="Z39" s="486"/>
      <c r="AA39" s="219" t="s">
        <v>111</v>
      </c>
      <c r="AB39" s="216"/>
      <c r="AC39" s="216"/>
      <c r="AD39" s="216"/>
      <c r="AE39" s="216"/>
      <c r="AF39" s="216"/>
      <c r="AG39" s="220">
        <v>2.5</v>
      </c>
      <c r="AH39" s="486"/>
      <c r="AI39" s="219" t="s">
        <v>111</v>
      </c>
      <c r="AJ39" s="216"/>
      <c r="AK39" s="216"/>
      <c r="AL39" s="216"/>
      <c r="AM39" s="216"/>
      <c r="AN39" s="216"/>
      <c r="AO39" s="220">
        <v>2.5</v>
      </c>
    </row>
    <row r="40" spans="1:41" s="12" customFormat="1" ht="14.25" customHeight="1">
      <c r="A40" s="518"/>
      <c r="B40" s="487"/>
      <c r="C40" s="213" t="s">
        <v>122</v>
      </c>
      <c r="D40" s="214"/>
      <c r="E40" s="214"/>
      <c r="F40" s="214"/>
      <c r="G40" s="214"/>
      <c r="H40" s="215"/>
      <c r="I40" s="217">
        <f>(I34*70)+(I35*75)+(I36*25)+(I37*60)+(I38*150)+(I39*45)</f>
        <v>775.61688311688317</v>
      </c>
      <c r="J40" s="487"/>
      <c r="K40" s="213" t="s">
        <v>122</v>
      </c>
      <c r="L40" s="216"/>
      <c r="M40" s="216"/>
      <c r="N40" s="216"/>
      <c r="O40" s="216"/>
      <c r="P40" s="217"/>
      <c r="Q40" s="217">
        <f>(Q34*70)+(Q35*75)+(Q36*25)+(Q37*60)+(Q38*150)+(Q39*45)</f>
        <v>758.07142857142856</v>
      </c>
      <c r="R40" s="487"/>
      <c r="S40" s="213" t="s">
        <v>122</v>
      </c>
      <c r="T40" s="216"/>
      <c r="U40" s="216"/>
      <c r="V40" s="216"/>
      <c r="W40" s="216"/>
      <c r="X40" s="217"/>
      <c r="Y40" s="217">
        <f>(Y34*70)+(Y35*75)+(Y36*25)+(Y37*60)+(Y38*150)+(Y39*45)</f>
        <v>786.07142857142856</v>
      </c>
      <c r="Z40" s="487"/>
      <c r="AA40" s="213" t="s">
        <v>122</v>
      </c>
      <c r="AB40" s="216"/>
      <c r="AC40" s="216"/>
      <c r="AD40" s="216"/>
      <c r="AE40" s="216"/>
      <c r="AF40" s="217"/>
      <c r="AG40" s="217">
        <f>(AG34*70)+(AG35*75)+(AG36*25)+(AG37*60)+(AG38*150)+(AG39*45)</f>
        <v>783.06799083269675</v>
      </c>
      <c r="AH40" s="487"/>
      <c r="AI40" s="213" t="s">
        <v>122</v>
      </c>
      <c r="AJ40" s="216"/>
      <c r="AK40" s="216"/>
      <c r="AL40" s="216"/>
      <c r="AM40" s="216"/>
      <c r="AN40" s="217"/>
      <c r="AO40" s="217">
        <f>(AO34*70)+(AO35*75)+(AO36*25)+(AO37*60)+(AO38*150)+(AO39*45)</f>
        <v>112.5</v>
      </c>
    </row>
    <row r="41" spans="1:41" ht="19.5" customHeight="1">
      <c r="C41" s="265" t="s">
        <v>35</v>
      </c>
      <c r="D41" s="266"/>
      <c r="E41" s="266"/>
      <c r="F41" s="267"/>
      <c r="G41" s="267"/>
      <c r="H41" s="268"/>
      <c r="I41" s="266"/>
      <c r="J41" s="266"/>
      <c r="K41" s="265" t="s">
        <v>41</v>
      </c>
      <c r="L41" s="266"/>
      <c r="M41" s="266"/>
      <c r="N41" s="266"/>
      <c r="O41" s="266"/>
      <c r="P41" s="268"/>
      <c r="Q41" s="266"/>
      <c r="R41" s="266"/>
      <c r="S41" s="266" t="s">
        <v>36</v>
      </c>
      <c r="T41" s="266"/>
      <c r="U41" s="266"/>
      <c r="V41" s="266"/>
      <c r="W41" s="266"/>
      <c r="X41" s="268"/>
    </row>
    <row r="42" spans="1:41" ht="18.75" customHeight="1">
      <c r="C42" s="498" t="s">
        <v>97</v>
      </c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  <mergeCell ref="S22:S24"/>
    <mergeCell ref="AA22:AA24"/>
    <mergeCell ref="C22:C24"/>
    <mergeCell ref="C42:O42"/>
    <mergeCell ref="K22:K24"/>
    <mergeCell ref="A25:A32"/>
    <mergeCell ref="A33:A40"/>
    <mergeCell ref="B33:B40"/>
    <mergeCell ref="J33:J40"/>
    <mergeCell ref="R33:R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2</vt:i4>
      </vt:variant>
    </vt:vector>
  </HeadingPairs>
  <TitlesOfParts>
    <vt:vector size="8" baseType="lpstr">
      <vt:lpstr>2月菜單</vt:lpstr>
      <vt:lpstr>素食</vt:lpstr>
      <vt:lpstr>0211~0214</vt:lpstr>
      <vt:lpstr>0217~0221</vt:lpstr>
      <vt:lpstr>0224~0227</vt:lpstr>
      <vt:lpstr>0116~0119</vt:lpstr>
      <vt:lpstr>'2月菜單'!Print_Area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2024-12-27T07:33:13Z</cp:lastPrinted>
  <dcterms:created xsi:type="dcterms:W3CDTF">2010-08-25T11:17:24Z</dcterms:created>
  <dcterms:modified xsi:type="dcterms:W3CDTF">2025-01-14T07:20:46Z</dcterms:modified>
</cp:coreProperties>
</file>