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.106\共用資料\114年月菜單\6月\公辦民營\國中\供餐學校(送審後)\"/>
    </mc:Choice>
  </mc:AlternateContent>
  <xr:revisionPtr revIDLastSave="0" documentId="13_ncr:1_{DBFC40FC-85A7-4D21-A5C1-C41EB07D7786}" xr6:coauthVersionLast="47" xr6:coauthVersionMax="47" xr10:uidLastSave="{00000000-0000-0000-0000-000000000000}"/>
  <bookViews>
    <workbookView xWindow="5160" yWindow="480" windowWidth="18045" windowHeight="15405" xr2:uid="{00000000-000D-0000-FFFF-FFFF00000000}"/>
  </bookViews>
  <sheets>
    <sheet name="6月菜單" sheetId="10" r:id="rId1"/>
    <sheet name="素食" sheetId="15" r:id="rId2"/>
    <sheet name="0602~0606" sheetId="13" r:id="rId3"/>
    <sheet name="0609~0613" sheetId="11" r:id="rId4"/>
    <sheet name="0616~0620" sheetId="4" r:id="rId5"/>
    <sheet name="0623~0627" sheetId="14" r:id="rId6"/>
    <sheet name="0630" sheetId="16" r:id="rId7"/>
  </sheets>
  <definedNames>
    <definedName name="_xlnm.Print_Area" localSheetId="2">'0602~0606'!$A$1:$AO$42</definedName>
    <definedName name="_xlnm.Print_Area" localSheetId="3">'0609~0613'!$A$1:$AO$42</definedName>
    <definedName name="_xlnm.Print_Area" localSheetId="4">'0616~0620'!$A$1:$AO$42</definedName>
    <definedName name="_xlnm.Print_Area" localSheetId="5">'0623~0627'!$A$1:$AO$42</definedName>
    <definedName name="_xlnm.Print_Area" localSheetId="6">'0630'!$A$1:$AO$42</definedName>
    <definedName name="_xlnm.Print_Area" localSheetId="0">'6月菜單'!$A$1:$N$27</definedName>
    <definedName name="_xlnm.Print_Area" localSheetId="1">素食!$A$1:$N$27</definedName>
  </definedNames>
  <calcPr calcId="191029"/>
</workbook>
</file>

<file path=xl/calcChain.xml><?xml version="1.0" encoding="utf-8"?>
<calcChain xmlns="http://schemas.openxmlformats.org/spreadsheetml/2006/main">
  <c r="AN6" i="14" l="1"/>
  <c r="AK6" i="14"/>
  <c r="AN5" i="14"/>
  <c r="AK5" i="14"/>
  <c r="AN6" i="4"/>
  <c r="AK6" i="4"/>
  <c r="AN5" i="4"/>
  <c r="AK5" i="4"/>
  <c r="AN6" i="11"/>
  <c r="AK6" i="11"/>
  <c r="AN5" i="11"/>
  <c r="AK5" i="11"/>
  <c r="AN6" i="13"/>
  <c r="AK6" i="13"/>
  <c r="AN5" i="13"/>
  <c r="AK5" i="13"/>
  <c r="X21" i="14"/>
  <c r="W21" i="14"/>
  <c r="X21" i="4"/>
  <c r="W21" i="4"/>
  <c r="X21" i="13"/>
  <c r="W21" i="13"/>
  <c r="AN26" i="4"/>
  <c r="AL26" i="4"/>
  <c r="AN25" i="4"/>
  <c r="AM25" i="4"/>
  <c r="AF26" i="4"/>
  <c r="AF25" i="4"/>
  <c r="AC25" i="4"/>
  <c r="AN26" i="13"/>
  <c r="AL26" i="13"/>
  <c r="AN25" i="13"/>
  <c r="AK25" i="13"/>
  <c r="AF26" i="13"/>
  <c r="AC26" i="13"/>
  <c r="AF25" i="13"/>
  <c r="AC25" i="13"/>
  <c r="F26" i="16"/>
  <c r="E16" i="16" l="1"/>
  <c r="AL16" i="4"/>
  <c r="X16" i="4"/>
  <c r="W27" i="11"/>
  <c r="E10" i="11"/>
  <c r="U18" i="13"/>
  <c r="P28" i="13"/>
  <c r="O27" i="13"/>
  <c r="AN17" i="11"/>
  <c r="AN16" i="11"/>
  <c r="AM16" i="11"/>
  <c r="AL17" i="11"/>
  <c r="AM10" i="11"/>
  <c r="AM11" i="11"/>
  <c r="H18" i="16"/>
  <c r="G18" i="16"/>
  <c r="H16" i="16"/>
  <c r="H17" i="16"/>
  <c r="G17" i="16"/>
  <c r="H15" i="16"/>
  <c r="E15" i="16"/>
  <c r="H10" i="16"/>
  <c r="G10" i="16"/>
  <c r="H9" i="16"/>
  <c r="G9" i="16"/>
  <c r="H8" i="16"/>
  <c r="F8" i="16"/>
  <c r="AN10" i="13" l="1"/>
  <c r="AN9" i="13"/>
  <c r="AM9" i="13"/>
  <c r="AN8" i="13"/>
  <c r="AL8" i="13"/>
  <c r="AN19" i="4" l="1"/>
  <c r="AM19" i="4"/>
  <c r="AN18" i="4"/>
  <c r="AK18" i="4"/>
  <c r="AN17" i="4"/>
  <c r="AK17" i="4"/>
  <c r="AN16" i="4"/>
  <c r="AN15" i="4"/>
  <c r="AM15" i="4"/>
  <c r="AF15" i="4"/>
  <c r="AN12" i="4" l="1"/>
  <c r="AM12" i="4"/>
  <c r="AN11" i="4"/>
  <c r="AM11" i="4"/>
  <c r="AN10" i="4"/>
  <c r="AM10" i="4"/>
  <c r="AN9" i="4"/>
  <c r="AM9" i="4"/>
  <c r="AN8" i="4"/>
  <c r="AL8" i="4"/>
  <c r="AF9" i="4"/>
  <c r="AC9" i="4"/>
  <c r="X10" i="4"/>
  <c r="W10" i="4"/>
  <c r="P11" i="4"/>
  <c r="O11" i="4"/>
  <c r="P10" i="4"/>
  <c r="O10" i="4"/>
  <c r="P9" i="4"/>
  <c r="O9" i="4"/>
  <c r="P8" i="4"/>
  <c r="N8" i="4"/>
  <c r="H11" i="4" l="1"/>
  <c r="G11" i="4"/>
  <c r="H10" i="4"/>
  <c r="H9" i="4"/>
  <c r="G9" i="4"/>
  <c r="H8" i="4"/>
  <c r="F8" i="4"/>
  <c r="AN11" i="11" l="1"/>
  <c r="AN10" i="11"/>
  <c r="AN9" i="11"/>
  <c r="P10" i="11" l="1"/>
  <c r="O10" i="11"/>
  <c r="AF12" i="11"/>
  <c r="AE12" i="11"/>
  <c r="H12" i="11"/>
  <c r="X21" i="11"/>
  <c r="W21" i="11"/>
  <c r="X13" i="11"/>
  <c r="X12" i="11"/>
  <c r="W12" i="11"/>
  <c r="X11" i="11"/>
  <c r="U11" i="11"/>
  <c r="X10" i="11"/>
  <c r="V10" i="11"/>
  <c r="X8" i="11"/>
  <c r="U8" i="11"/>
  <c r="H11" i="11"/>
  <c r="X17" i="13" l="1"/>
  <c r="W17" i="13"/>
  <c r="X13" i="13"/>
  <c r="V13" i="13"/>
  <c r="X12" i="13"/>
  <c r="W12" i="13"/>
  <c r="H18" i="13" l="1"/>
  <c r="G18" i="13"/>
  <c r="H26" i="11" l="1"/>
  <c r="F26" i="11"/>
  <c r="H25" i="11"/>
  <c r="G25" i="11"/>
  <c r="O12" i="14"/>
  <c r="P12" i="14"/>
  <c r="P26" i="14"/>
  <c r="O26" i="14"/>
  <c r="P25" i="14"/>
  <c r="O25" i="14"/>
  <c r="AF26" i="11"/>
  <c r="AD26" i="11"/>
  <c r="AF25" i="11"/>
  <c r="AE25" i="11"/>
  <c r="H17" i="13"/>
  <c r="G17" i="13"/>
  <c r="H16" i="13"/>
  <c r="G16" i="13"/>
  <c r="H15" i="13"/>
  <c r="E15" i="13"/>
  <c r="H26" i="16" l="1"/>
  <c r="H25" i="16"/>
  <c r="G25" i="16"/>
  <c r="AK25" i="14"/>
  <c r="AL26" i="14"/>
  <c r="AL16" i="14"/>
  <c r="AN26" i="14"/>
  <c r="AN25" i="14"/>
  <c r="AD8" i="14"/>
  <c r="AD26" i="14"/>
  <c r="AF26" i="14"/>
  <c r="AF25" i="14"/>
  <c r="AE25" i="14"/>
  <c r="X13" i="14"/>
  <c r="W13" i="14"/>
  <c r="X12" i="14"/>
  <c r="W12" i="14"/>
  <c r="W11" i="14"/>
  <c r="W9" i="14"/>
  <c r="X17" i="14"/>
  <c r="X16" i="14"/>
  <c r="V16" i="14"/>
  <c r="N8" i="13"/>
  <c r="P27" i="13"/>
  <c r="P26" i="13"/>
  <c r="P25" i="13"/>
  <c r="N25" i="13"/>
  <c r="X11" i="13"/>
  <c r="W11" i="13"/>
  <c r="X10" i="13"/>
  <c r="W10" i="13"/>
  <c r="U5" i="13"/>
  <c r="V27" i="13"/>
  <c r="X27" i="13"/>
  <c r="X26" i="13"/>
  <c r="W26" i="13"/>
  <c r="X25" i="13"/>
  <c r="W25" i="13"/>
  <c r="AL16" i="13"/>
  <c r="AN18" i="13"/>
  <c r="AM18" i="13"/>
  <c r="AN17" i="13"/>
  <c r="AM17" i="13"/>
  <c r="AN15" i="13"/>
  <c r="AM15" i="13"/>
  <c r="E9" i="11" l="1"/>
  <c r="H21" i="11"/>
  <c r="G21" i="11"/>
  <c r="H9" i="11"/>
  <c r="H8" i="11"/>
  <c r="G11" i="11"/>
  <c r="H10" i="11"/>
  <c r="F8" i="11"/>
  <c r="AN15" i="11"/>
  <c r="AM15" i="11"/>
  <c r="AL8" i="11"/>
  <c r="AD16" i="11"/>
  <c r="AF17" i="11"/>
  <c r="AE17" i="11"/>
  <c r="AF15" i="11"/>
  <c r="AE15" i="11"/>
  <c r="AF11" i="11"/>
  <c r="AF10" i="11"/>
  <c r="AF9" i="11"/>
  <c r="AF8" i="11"/>
  <c r="AD8" i="11"/>
  <c r="X15" i="13"/>
  <c r="V15" i="13"/>
  <c r="O25" i="11"/>
  <c r="P25" i="11"/>
  <c r="N26" i="11"/>
  <c r="P26" i="11"/>
  <c r="H18" i="11"/>
  <c r="G18" i="11"/>
  <c r="H17" i="11"/>
  <c r="G17" i="11"/>
  <c r="H16" i="11"/>
  <c r="F16" i="11"/>
  <c r="H15" i="11"/>
  <c r="G15" i="11"/>
  <c r="H18" i="4"/>
  <c r="G18" i="4"/>
  <c r="H26" i="4"/>
  <c r="F26" i="4"/>
  <c r="H25" i="4"/>
  <c r="G25" i="4"/>
  <c r="H12" i="13"/>
  <c r="G12" i="13"/>
  <c r="H11" i="13"/>
  <c r="G11" i="13"/>
  <c r="H10" i="13"/>
  <c r="G10" i="13"/>
  <c r="H9" i="13"/>
  <c r="H8" i="13"/>
  <c r="F8" i="13"/>
  <c r="P28" i="4"/>
  <c r="P27" i="4"/>
  <c r="O27" i="4"/>
  <c r="P26" i="4"/>
  <c r="P25" i="4"/>
  <c r="N25" i="4"/>
  <c r="N15" i="4"/>
  <c r="P16" i="4"/>
  <c r="O16" i="4"/>
  <c r="AD15" i="4"/>
  <c r="AF18" i="4"/>
  <c r="AE18" i="4"/>
  <c r="AF17" i="4"/>
  <c r="AE17" i="4"/>
  <c r="AF16" i="4"/>
  <c r="AE16" i="4"/>
  <c r="H17" i="4"/>
  <c r="F17" i="4"/>
  <c r="H16" i="4"/>
  <c r="H15" i="4"/>
  <c r="F15" i="4"/>
  <c r="AD8" i="4"/>
  <c r="AF8" i="4"/>
  <c r="P11" i="14"/>
  <c r="O11" i="14"/>
  <c r="P10" i="14"/>
  <c r="P9" i="14"/>
  <c r="P8" i="14"/>
  <c r="N8" i="14"/>
  <c r="V16" i="4"/>
  <c r="U5" i="4"/>
  <c r="O15" i="11"/>
  <c r="P16" i="11"/>
  <c r="N16" i="11"/>
  <c r="P15" i="11"/>
  <c r="AF9" i="13"/>
  <c r="AF8" i="13"/>
  <c r="AD8" i="13"/>
  <c r="AF8" i="14"/>
  <c r="AF18" i="13"/>
  <c r="AD18" i="13"/>
  <c r="AF17" i="13"/>
  <c r="AE17" i="13"/>
  <c r="AF16" i="13"/>
  <c r="AE16" i="13"/>
  <c r="AF15" i="13"/>
  <c r="AE15" i="13"/>
  <c r="G9" i="14"/>
  <c r="G27" i="14"/>
  <c r="F8" i="14"/>
  <c r="H27" i="14"/>
  <c r="H26" i="14"/>
  <c r="H25" i="14"/>
  <c r="F25" i="14"/>
  <c r="M15" i="14"/>
  <c r="H19" i="14"/>
  <c r="G19" i="14"/>
  <c r="H18" i="14"/>
  <c r="H17" i="14"/>
  <c r="F17" i="14"/>
  <c r="H16" i="14"/>
  <c r="G16" i="14"/>
  <c r="H15" i="14"/>
  <c r="E15" i="14"/>
  <c r="P16" i="14"/>
  <c r="N16" i="14"/>
  <c r="P15" i="14"/>
  <c r="N24" i="15"/>
  <c r="H5" i="16"/>
  <c r="E5" i="16"/>
  <c r="I34" i="16" s="1"/>
  <c r="H5" i="14"/>
  <c r="E5" i="14"/>
  <c r="H5" i="4"/>
  <c r="E5" i="4"/>
  <c r="H5" i="11"/>
  <c r="E5" i="11"/>
  <c r="H5" i="13"/>
  <c r="E5" i="13"/>
  <c r="AO37" i="16"/>
  <c r="AG37" i="16"/>
  <c r="Y37" i="16"/>
  <c r="Q37" i="16"/>
  <c r="I37" i="16"/>
  <c r="Q34" i="16"/>
  <c r="H21" i="16"/>
  <c r="G21" i="16"/>
  <c r="AO36" i="16"/>
  <c r="AG36" i="16"/>
  <c r="Y36" i="16"/>
  <c r="Q36" i="16"/>
  <c r="AO35" i="16"/>
  <c r="AG35" i="16"/>
  <c r="Y35" i="16"/>
  <c r="Q35" i="16"/>
  <c r="AO34" i="16"/>
  <c r="AG34" i="16"/>
  <c r="Y34" i="16"/>
  <c r="AI3" i="16"/>
  <c r="AA3" i="16"/>
  <c r="S3" i="16"/>
  <c r="K3" i="16"/>
  <c r="N9" i="15"/>
  <c r="N24" i="10"/>
  <c r="I36" i="16" l="1"/>
  <c r="I35" i="16"/>
  <c r="Q40" i="16"/>
  <c r="AG40" i="16"/>
  <c r="Y40" i="16"/>
  <c r="AO40" i="16"/>
  <c r="N9" i="10"/>
  <c r="I40" i="16" l="1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8" i="15"/>
  <c r="N7" i="15"/>
  <c r="N6" i="15"/>
  <c r="N5" i="15"/>
  <c r="N4" i="15"/>
  <c r="AF6" i="14"/>
  <c r="AC6" i="14"/>
  <c r="AF5" i="14"/>
  <c r="AC5" i="14"/>
  <c r="AF6" i="4"/>
  <c r="AC6" i="4"/>
  <c r="AF5" i="4"/>
  <c r="AC5" i="4"/>
  <c r="AF6" i="11"/>
  <c r="AC6" i="11"/>
  <c r="AF5" i="11"/>
  <c r="AC5" i="11"/>
  <c r="AF6" i="13"/>
  <c r="AC6" i="13"/>
  <c r="AF5" i="13"/>
  <c r="AC5" i="13"/>
  <c r="P6" i="14"/>
  <c r="M6" i="14"/>
  <c r="P5" i="14"/>
  <c r="M5" i="14"/>
  <c r="P6" i="4"/>
  <c r="M6" i="4"/>
  <c r="P5" i="4"/>
  <c r="M5" i="4"/>
  <c r="P6" i="11"/>
  <c r="M6" i="11"/>
  <c r="P5" i="11"/>
  <c r="M5" i="11"/>
  <c r="P6" i="13"/>
  <c r="M6" i="13"/>
  <c r="P5" i="13"/>
  <c r="M5" i="13"/>
  <c r="X27" i="11" l="1"/>
  <c r="X26" i="11"/>
  <c r="X25" i="11"/>
  <c r="V25" i="11"/>
  <c r="AN11" i="14" l="1"/>
  <c r="AM11" i="14"/>
  <c r="AN10" i="14"/>
  <c r="AM10" i="14"/>
  <c r="AN9" i="14"/>
  <c r="AM9" i="14"/>
  <c r="AN8" i="14"/>
  <c r="AL8" i="14"/>
  <c r="X9" i="13" l="1"/>
  <c r="W9" i="13"/>
  <c r="X8" i="13"/>
  <c r="V8" i="13"/>
  <c r="AN30" i="11" l="1"/>
  <c r="AM30" i="11"/>
  <c r="AN29" i="11"/>
  <c r="AL29" i="11"/>
  <c r="AN28" i="11"/>
  <c r="AN27" i="11"/>
  <c r="AM27" i="11"/>
  <c r="AN26" i="11"/>
  <c r="AK26" i="11"/>
  <c r="AN25" i="11"/>
  <c r="AK25" i="11"/>
  <c r="H26" i="13"/>
  <c r="F26" i="13"/>
  <c r="H25" i="13"/>
  <c r="G25" i="13"/>
  <c r="AN16" i="14"/>
  <c r="AN15" i="14"/>
  <c r="AM15" i="14"/>
  <c r="AN16" i="13"/>
  <c r="P16" i="13"/>
  <c r="N16" i="13"/>
  <c r="P15" i="13"/>
  <c r="O15" i="13"/>
  <c r="AF18" i="14"/>
  <c r="AD18" i="14"/>
  <c r="AF17" i="14"/>
  <c r="AF16" i="14"/>
  <c r="AD16" i="14"/>
  <c r="AF15" i="14"/>
  <c r="AE15" i="14"/>
  <c r="X11" i="14"/>
  <c r="X10" i="14"/>
  <c r="X9" i="14"/>
  <c r="X8" i="14"/>
  <c r="V8" i="14"/>
  <c r="X5" i="14"/>
  <c r="U5" i="14"/>
  <c r="H9" i="14"/>
  <c r="H8" i="14"/>
  <c r="X15" i="11"/>
  <c r="V15" i="11"/>
  <c r="X9" i="11"/>
  <c r="W9" i="11"/>
  <c r="X5" i="11"/>
  <c r="U5" i="11"/>
  <c r="P9" i="11"/>
  <c r="O9" i="11"/>
  <c r="P8" i="11"/>
  <c r="N8" i="11"/>
  <c r="X15" i="4"/>
  <c r="X14" i="4"/>
  <c r="V14" i="4"/>
  <c r="X13" i="4"/>
  <c r="W13" i="4"/>
  <c r="X12" i="4"/>
  <c r="W12" i="4"/>
  <c r="X11" i="4"/>
  <c r="W11" i="4"/>
  <c r="X9" i="4"/>
  <c r="V9" i="4"/>
  <c r="X8" i="4"/>
  <c r="W8" i="4"/>
  <c r="X5" i="4"/>
  <c r="P21" i="13"/>
  <c r="O21" i="13"/>
  <c r="H21" i="13"/>
  <c r="G21" i="13"/>
  <c r="AN8" i="11"/>
  <c r="X5" i="13" l="1"/>
  <c r="P8" i="13"/>
  <c r="N18" i="10" l="1"/>
  <c r="N17" i="10"/>
  <c r="I37" i="4" l="1"/>
  <c r="AO37" i="14" l="1"/>
  <c r="Y37" i="4"/>
  <c r="AN21" i="14" l="1"/>
  <c r="AM21" i="14"/>
  <c r="AF21" i="14"/>
  <c r="AE21" i="14"/>
  <c r="AF21" i="13" l="1"/>
  <c r="AE21" i="13"/>
  <c r="N22" i="10" l="1"/>
  <c r="N21" i="10"/>
  <c r="N23" i="10" l="1"/>
  <c r="N20" i="10"/>
  <c r="N19" i="10"/>
  <c r="AG37" i="14" l="1"/>
  <c r="Y37" i="14"/>
  <c r="Q37" i="14"/>
  <c r="I37" i="14"/>
  <c r="AG36" i="14"/>
  <c r="P21" i="14"/>
  <c r="O21" i="14"/>
  <c r="H21" i="14"/>
  <c r="G21" i="14"/>
  <c r="I36" i="14" s="1"/>
  <c r="AO34" i="14"/>
  <c r="Q36" i="14"/>
  <c r="Y35" i="14"/>
  <c r="I35" i="14"/>
  <c r="AO36" i="14"/>
  <c r="Y36" i="14"/>
  <c r="AO35" i="14"/>
  <c r="AG35" i="14"/>
  <c r="Y34" i="14"/>
  <c r="Q35" i="14"/>
  <c r="AG34" i="14"/>
  <c r="I34" i="14"/>
  <c r="AI3" i="14"/>
  <c r="AA3" i="14"/>
  <c r="S3" i="14"/>
  <c r="K3" i="14"/>
  <c r="Q34" i="14" l="1"/>
  <c r="Q40" i="14" s="1"/>
  <c r="AG40" i="14"/>
  <c r="Y40" i="14"/>
  <c r="AO40" i="14"/>
  <c r="I40" i="14"/>
  <c r="P21" i="4" l="1"/>
  <c r="O21" i="4"/>
  <c r="H21" i="4"/>
  <c r="G21" i="4"/>
  <c r="N4" i="10" l="1"/>
  <c r="AF21" i="11" l="1"/>
  <c r="AE21" i="11"/>
  <c r="AF21" i="4"/>
  <c r="AE21" i="4"/>
  <c r="P21" i="11"/>
  <c r="O21" i="11"/>
  <c r="N8" i="10" l="1"/>
  <c r="AN21" i="11"/>
  <c r="AM21" i="11"/>
  <c r="N15" i="10" l="1"/>
  <c r="N14" i="10"/>
  <c r="N16" i="10" l="1"/>
  <c r="N13" i="10"/>
  <c r="N12" i="10"/>
  <c r="N11" i="10"/>
  <c r="N10" i="10"/>
  <c r="N7" i="10"/>
  <c r="N6" i="10"/>
  <c r="N5" i="10"/>
  <c r="AO35" i="11" l="1"/>
  <c r="AO35" i="4"/>
  <c r="AO35" i="13"/>
  <c r="AG35" i="11"/>
  <c r="AG35" i="4"/>
  <c r="AG35" i="13"/>
  <c r="Y36" i="11"/>
  <c r="Y35" i="11"/>
  <c r="Y34" i="11"/>
  <c r="Y36" i="4"/>
  <c r="Y35" i="4"/>
  <c r="Y36" i="13"/>
  <c r="Y35" i="13"/>
  <c r="Q35" i="11"/>
  <c r="Q35" i="4"/>
  <c r="Q35" i="13"/>
  <c r="I36" i="4"/>
  <c r="I36" i="13"/>
  <c r="I35" i="11"/>
  <c r="I35" i="4"/>
  <c r="I35" i="13"/>
  <c r="AO34" i="13" l="1"/>
  <c r="AG34" i="13"/>
  <c r="Y34" i="13"/>
  <c r="AN21" i="4"/>
  <c r="AM21" i="4"/>
  <c r="AO36" i="4" s="1"/>
  <c r="AG36" i="4"/>
  <c r="Q36" i="4"/>
  <c r="AO36" i="11"/>
  <c r="AG36" i="11"/>
  <c r="Q36" i="11"/>
  <c r="I36" i="11"/>
  <c r="AN21" i="13"/>
  <c r="AM21" i="13"/>
  <c r="AO36" i="13" s="1"/>
  <c r="AG36" i="13"/>
  <c r="Q36" i="13"/>
  <c r="AO34" i="11" l="1"/>
  <c r="AO34" i="4"/>
  <c r="Y34" i="4" l="1"/>
  <c r="AG34" i="11" l="1"/>
  <c r="AI3" i="4" l="1"/>
  <c r="AG34" i="4"/>
  <c r="AO37" i="4" l="1"/>
  <c r="AO40" i="4" s="1"/>
  <c r="AG37" i="4"/>
  <c r="AG40" i="4" s="1"/>
  <c r="Y40" i="4"/>
  <c r="Q37" i="4"/>
  <c r="AO40" i="11" l="1"/>
  <c r="AO40" i="13"/>
  <c r="AG40" i="11"/>
  <c r="AG37" i="13"/>
  <c r="AG40" i="13" s="1"/>
  <c r="Y37" i="11"/>
  <c r="Y40" i="11" s="1"/>
  <c r="Y40" i="13"/>
  <c r="Q37" i="11"/>
  <c r="I37" i="11"/>
  <c r="I37" i="13"/>
  <c r="I34" i="11" l="1"/>
  <c r="I40" i="11" s="1"/>
  <c r="I34" i="4"/>
  <c r="I40" i="4" s="1"/>
  <c r="Q34" i="13"/>
  <c r="Q40" i="13" s="1"/>
  <c r="I34" i="13"/>
  <c r="I40" i="13" s="1"/>
  <c r="Q34" i="4" l="1"/>
  <c r="Q40" i="4" s="1"/>
  <c r="Q34" i="11"/>
  <c r="Q40" i="11" s="1"/>
  <c r="AA3" i="4" l="1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<sst xmlns="http://schemas.openxmlformats.org/spreadsheetml/2006/main" count="1625" uniqueCount="565">
  <si>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</si>
  <si>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</si>
  <si>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</si>
  <si>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</si>
  <si>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</si>
  <si>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</si>
  <si>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</si>
  <si>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</si>
  <si>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</si>
  <si>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</si>
  <si>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</si>
  <si>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</si>
  <si>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</si>
  <si>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</si>
  <si>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</si>
  <si>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</si>
  <si>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屏東縣</t>
  </si>
  <si>
    <t>(五)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</si>
  <si>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</si>
  <si>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</si>
  <si>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</si>
  <si>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</si>
  <si>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</si>
  <si>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</si>
  <si>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</si>
  <si>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</si>
  <si>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</si>
  <si>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</si>
  <si>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</si>
  <si>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</si>
  <si>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</si>
  <si>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</si>
  <si>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</si>
  <si>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</si>
  <si>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</si>
  <si>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</si>
  <si>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</si>
  <si>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</si>
  <si>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</si>
  <si>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</si>
  <si>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</si>
  <si>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</si>
  <si>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</si>
  <si>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</si>
  <si>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</si>
  <si>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</si>
  <si>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</si>
  <si>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</si>
  <si>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</si>
  <si>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</si>
  <si>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</si>
  <si>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</si>
  <si>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</si>
  <si>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</si>
  <si>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</si>
  <si>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</si>
  <si>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</si>
  <si>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</si>
  <si>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</si>
  <si>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>增加小饅頭類的小點心</t>
  </si>
  <si>
    <t>無骨雞排改柳葉魚</t>
    <phoneticPr fontId="20" type="noConversion"/>
  </si>
  <si>
    <t>川燙肉絲改單份的肉類</t>
    <phoneticPr fontId="20" type="noConversion"/>
  </si>
  <si>
    <t>滷肉臊改單份的肉類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</si>
  <si>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</si>
  <si>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</si>
  <si>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</si>
  <si>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</si>
  <si>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</si>
  <si>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</si>
  <si>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</si>
  <si>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</si>
  <si>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</si>
  <si>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</si>
  <si>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</si>
  <si>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</si>
  <si>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</si>
  <si>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</si>
  <si>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</si>
  <si>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飯</t>
    <phoneticPr fontId="20" type="noConversion"/>
  </si>
  <si>
    <t>1~3</t>
    <phoneticPr fontId="20" type="noConversion"/>
  </si>
  <si>
    <t>1~3</t>
    <phoneticPr fontId="20" type="noConversion"/>
  </si>
  <si>
    <t>1~3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</si>
  <si>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</si>
  <si>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</si>
  <si>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</si>
  <si>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(五)</t>
    <phoneticPr fontId="20" type="noConversion"/>
  </si>
  <si>
    <t>(煮)</t>
    <phoneticPr fontId="20" type="noConversion"/>
  </si>
  <si>
    <t>(煮)</t>
    <phoneticPr fontId="20" type="noConversion"/>
  </si>
  <si>
    <t>水果每人1份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</si>
  <si>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</si>
  <si>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</si>
  <si>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</si>
  <si>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</si>
  <si>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</si>
  <si>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</si>
  <si>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</si>
  <si>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</si>
  <si>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</si>
  <si>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</si>
  <si>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</si>
  <si>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</si>
  <si>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</si>
  <si>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</si>
  <si>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</si>
  <si>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</si>
  <si>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</si>
  <si>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</si>
  <si>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</si>
  <si>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雞</t>
  </si>
  <si>
    <t>杯</t>
  </si>
  <si>
    <t>米</t>
  </si>
  <si>
    <t>玉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</si>
  <si>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</si>
  <si>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</si>
  <si>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</si>
  <si>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</si>
  <si>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</si>
  <si>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</si>
  <si>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雞</t>
    <phoneticPr fontId="20" type="noConversion"/>
  </si>
  <si>
    <t>(煮)</t>
    <phoneticPr fontId="20" type="noConversion"/>
  </si>
  <si>
    <t>玉米濃湯</t>
    <phoneticPr fontId="20" type="noConversion"/>
  </si>
  <si>
    <t>關東煮</t>
    <phoneticPr fontId="20" type="noConversion"/>
  </si>
  <si>
    <t>宮保雞丁</t>
    <phoneticPr fontId="20" type="noConversion"/>
  </si>
  <si>
    <t>丁</t>
  </si>
  <si>
    <t>條</t>
    <phoneticPr fontId="20" type="noConversion"/>
  </si>
  <si>
    <t>宮</t>
  </si>
  <si>
    <t>保</t>
  </si>
  <si>
    <t>什錦高麗菜</t>
    <phoneticPr fontId="20" type="noConversion"/>
  </si>
  <si>
    <t>瓠瓜龍骨湯</t>
    <phoneticPr fontId="20" type="noConversion"/>
  </si>
  <si>
    <t>三杯雞</t>
    <phoneticPr fontId="20" type="noConversion"/>
  </si>
  <si>
    <t>古早味飯湯</t>
    <phoneticPr fontId="20" type="noConversion"/>
  </si>
  <si>
    <t>冬瓜燜肉</t>
    <phoneticPr fontId="20" type="noConversion"/>
  </si>
  <si>
    <t>麵條</t>
    <phoneticPr fontId="20" type="noConversion"/>
  </si>
  <si>
    <t>鐵板豬柳</t>
    <phoneticPr fontId="20" type="noConversion"/>
  </si>
  <si>
    <t>彩繪三絲</t>
    <phoneticPr fontId="20" type="noConversion"/>
  </si>
  <si>
    <t xml:space="preserve">時令蔬菜       </t>
    <phoneticPr fontId="20" type="noConversion"/>
  </si>
  <si>
    <t xml:space="preserve">時令蔬菜 </t>
    <phoneticPr fontId="20" type="noConversion"/>
  </si>
  <si>
    <t>麻婆豆腐</t>
    <phoneticPr fontId="20" type="noConversion"/>
  </si>
  <si>
    <t>冬瓜龍骨湯</t>
    <phoneticPr fontId="20" type="noConversion"/>
  </si>
  <si>
    <t>豆</t>
    <phoneticPr fontId="20" type="noConversion"/>
  </si>
  <si>
    <t>炒</t>
    <phoneticPr fontId="20" type="noConversion"/>
  </si>
  <si>
    <t>肉絲</t>
    <phoneticPr fontId="20" type="noConversion"/>
  </si>
  <si>
    <t>1.冬粉</t>
  </si>
  <si>
    <t>3.絞肉</t>
  </si>
  <si>
    <t>4.油蔥酥</t>
  </si>
  <si>
    <t>雞肉</t>
    <phoneticPr fontId="20" type="noConversion"/>
  </si>
  <si>
    <t>麵</t>
    <phoneticPr fontId="20" type="noConversion"/>
  </si>
  <si>
    <t>酥</t>
    <phoneticPr fontId="20" type="noConversion"/>
  </si>
  <si>
    <t>(炸)</t>
    <phoneticPr fontId="20" type="noConversion"/>
  </si>
  <si>
    <t>白米飯</t>
    <phoneticPr fontId="20" type="noConversion"/>
  </si>
  <si>
    <t>鮮奶每人1份</t>
    <phoneticPr fontId="20" type="noConversion"/>
  </si>
  <si>
    <t>TAP豆漿每人1份</t>
    <phoneticPr fontId="20" type="noConversion"/>
  </si>
  <si>
    <t>客家小炒</t>
    <phoneticPr fontId="20" type="noConversion"/>
  </si>
  <si>
    <t>咖哩燴飯</t>
    <phoneticPr fontId="20" type="noConversion"/>
  </si>
  <si>
    <t>花菜炒肉絲</t>
    <phoneticPr fontId="20" type="noConversion"/>
  </si>
  <si>
    <t>三</t>
    <phoneticPr fontId="20" type="noConversion"/>
  </si>
  <si>
    <t>雞肉</t>
    <phoneticPr fontId="20" type="noConversion"/>
  </si>
  <si>
    <t>九層塔</t>
    <phoneticPr fontId="20" type="noConversion"/>
  </si>
  <si>
    <t>薑片</t>
    <phoneticPr fontId="20" type="noConversion"/>
  </si>
  <si>
    <t>(炒)</t>
    <phoneticPr fontId="20" type="noConversion"/>
  </si>
  <si>
    <t>黑麻油</t>
    <phoneticPr fontId="20" type="noConversion"/>
  </si>
  <si>
    <t>雞塊</t>
    <phoneticPr fontId="20" type="noConversion"/>
  </si>
  <si>
    <t>雞</t>
    <phoneticPr fontId="20" type="noConversion"/>
  </si>
  <si>
    <t>塊</t>
    <phoneticPr fontId="20" type="noConversion"/>
  </si>
  <si>
    <t>麵</t>
    <phoneticPr fontId="20" type="noConversion"/>
  </si>
  <si>
    <t>麵條</t>
    <phoneticPr fontId="20" type="noConversion"/>
  </si>
  <si>
    <t>條</t>
    <phoneticPr fontId="20" type="noConversion"/>
  </si>
  <si>
    <t>大</t>
    <phoneticPr fontId="20" type="noConversion"/>
  </si>
  <si>
    <t>1.紅蘿蔔</t>
    <phoneticPr fontId="20" type="noConversion"/>
  </si>
  <si>
    <t>滷</t>
    <phoneticPr fontId="20" type="noConversion"/>
  </si>
  <si>
    <t>2.肉絲</t>
    <phoneticPr fontId="20" type="noConversion"/>
  </si>
  <si>
    <t>料</t>
    <phoneticPr fontId="20" type="noConversion"/>
  </si>
  <si>
    <t>4.木耳</t>
    <phoneticPr fontId="20" type="noConversion"/>
  </si>
  <si>
    <t>(滷)</t>
    <phoneticPr fontId="20" type="noConversion"/>
  </si>
  <si>
    <t>5.金針菇</t>
    <phoneticPr fontId="20" type="noConversion"/>
  </si>
  <si>
    <t>6.高麗菜</t>
    <phoneticPr fontId="20" type="noConversion"/>
  </si>
  <si>
    <t>7.雞蛋</t>
    <phoneticPr fontId="20" type="noConversion"/>
  </si>
  <si>
    <t>8.烏醋</t>
    <phoneticPr fontId="20" type="noConversion"/>
  </si>
  <si>
    <t>豬</t>
    <phoneticPr fontId="20" type="noConversion"/>
  </si>
  <si>
    <t>排</t>
    <phoneticPr fontId="20" type="noConversion"/>
  </si>
  <si>
    <t>魚</t>
    <phoneticPr fontId="20" type="noConversion"/>
  </si>
  <si>
    <t>洋蔥</t>
    <phoneticPr fontId="20" type="noConversion"/>
  </si>
  <si>
    <t>杏鮑菇</t>
    <phoneticPr fontId="20" type="noConversion"/>
  </si>
  <si>
    <t>(煮)</t>
    <phoneticPr fontId="20" type="noConversion"/>
  </si>
  <si>
    <t>魚丁</t>
    <phoneticPr fontId="20" type="noConversion"/>
  </si>
  <si>
    <t>香</t>
    <phoneticPr fontId="20" type="noConversion"/>
  </si>
  <si>
    <t>丁</t>
    <phoneticPr fontId="20" type="noConversion"/>
  </si>
  <si>
    <t>黑</t>
    <phoneticPr fontId="20" type="noConversion"/>
  </si>
  <si>
    <t>1.雞肉</t>
    <phoneticPr fontId="20" type="noConversion"/>
  </si>
  <si>
    <t>椒</t>
    <phoneticPr fontId="20" type="noConversion"/>
  </si>
  <si>
    <t>2.黑胡椒醬</t>
    <phoneticPr fontId="20" type="noConversion"/>
  </si>
  <si>
    <t>3.蒜酥</t>
    <phoneticPr fontId="20" type="noConversion"/>
  </si>
  <si>
    <t>肉</t>
    <phoneticPr fontId="20" type="noConversion"/>
  </si>
  <si>
    <t>4.紅蘿蔔</t>
    <phoneticPr fontId="20" type="noConversion"/>
  </si>
  <si>
    <t>白</t>
    <phoneticPr fontId="20" type="noConversion"/>
  </si>
  <si>
    <t>白米</t>
    <phoneticPr fontId="20" type="noConversion"/>
  </si>
  <si>
    <t>米</t>
    <phoneticPr fontId="20" type="noConversion"/>
  </si>
  <si>
    <t>飯</t>
    <phoneticPr fontId="20" type="noConversion"/>
  </si>
  <si>
    <t>咖</t>
    <phoneticPr fontId="20" type="noConversion"/>
  </si>
  <si>
    <t>高麗菜</t>
    <phoneticPr fontId="20" type="noConversion"/>
  </si>
  <si>
    <t>哩</t>
    <phoneticPr fontId="20" type="noConversion"/>
  </si>
  <si>
    <t>紅蘿蔔</t>
    <phoneticPr fontId="20" type="noConversion"/>
  </si>
  <si>
    <t>雞蛋</t>
    <phoneticPr fontId="20" type="noConversion"/>
  </si>
  <si>
    <t>肉絲</t>
    <phoneticPr fontId="20" type="noConversion"/>
  </si>
  <si>
    <t>玉米粒</t>
    <phoneticPr fontId="20" type="noConversion"/>
  </si>
  <si>
    <t>咖哩粉</t>
    <phoneticPr fontId="20" type="noConversion"/>
  </si>
  <si>
    <t>無</t>
    <phoneticPr fontId="20" type="noConversion"/>
  </si>
  <si>
    <t>無骨雞排</t>
    <phoneticPr fontId="20" type="noConversion"/>
  </si>
  <si>
    <t>骨</t>
    <phoneticPr fontId="20" type="noConversion"/>
  </si>
  <si>
    <t>(炸)</t>
    <phoneticPr fontId="20" type="noConversion"/>
  </si>
  <si>
    <t>燴</t>
    <phoneticPr fontId="20" type="noConversion"/>
  </si>
  <si>
    <t>紅</t>
    <phoneticPr fontId="20" type="noConversion"/>
  </si>
  <si>
    <t>燒</t>
    <phoneticPr fontId="20" type="noConversion"/>
  </si>
  <si>
    <t>錦</t>
    <phoneticPr fontId="20" type="noConversion"/>
  </si>
  <si>
    <t>湯</t>
    <phoneticPr fontId="20" type="noConversion"/>
  </si>
  <si>
    <t>油蔥酥</t>
    <phoneticPr fontId="20" type="noConversion"/>
  </si>
  <si>
    <t>筍絲</t>
    <phoneticPr fontId="20" type="noConversion"/>
  </si>
  <si>
    <t>白蘿蔔</t>
    <phoneticPr fontId="20" type="noConversion"/>
  </si>
  <si>
    <t>古</t>
    <phoneticPr fontId="20" type="noConversion"/>
  </si>
  <si>
    <t>早</t>
    <phoneticPr fontId="20" type="noConversion"/>
  </si>
  <si>
    <t>味</t>
    <phoneticPr fontId="20" type="noConversion"/>
  </si>
  <si>
    <t>3.洋蔥</t>
    <phoneticPr fontId="20" type="noConversion"/>
  </si>
  <si>
    <t>3.紅蘿蔔</t>
    <phoneticPr fontId="20" type="noConversion"/>
  </si>
  <si>
    <t>1.瓠瓜</t>
    <phoneticPr fontId="20" type="noConversion"/>
  </si>
  <si>
    <t>菇</t>
    <phoneticPr fontId="20" type="noConversion"/>
  </si>
  <si>
    <t>2.香菇</t>
    <phoneticPr fontId="20" type="noConversion"/>
  </si>
  <si>
    <t>瓠</t>
    <phoneticPr fontId="20" type="noConversion"/>
  </si>
  <si>
    <t>3.蒜頭酥</t>
    <phoneticPr fontId="20" type="noConversion"/>
  </si>
  <si>
    <t>瓜</t>
    <phoneticPr fontId="20" type="noConversion"/>
  </si>
  <si>
    <t>4.絞肉</t>
    <phoneticPr fontId="20" type="noConversion"/>
  </si>
  <si>
    <t>蔥</t>
    <phoneticPr fontId="20" type="noConversion"/>
  </si>
  <si>
    <t>3.高麗菜</t>
    <phoneticPr fontId="20" type="noConversion"/>
  </si>
  <si>
    <t>1.玉米</t>
    <phoneticPr fontId="20" type="noConversion"/>
  </si>
  <si>
    <t>2.雞蛋</t>
    <phoneticPr fontId="20" type="noConversion"/>
  </si>
  <si>
    <t>2.豆芽菜</t>
    <phoneticPr fontId="20" type="noConversion"/>
  </si>
  <si>
    <t>5.紅蘿蔔</t>
    <phoneticPr fontId="20" type="noConversion"/>
  </si>
  <si>
    <t>什</t>
    <phoneticPr fontId="20" type="noConversion"/>
  </si>
  <si>
    <t>高</t>
    <phoneticPr fontId="20" type="noConversion"/>
  </si>
  <si>
    <t>麗</t>
    <phoneticPr fontId="20" type="noConversion"/>
  </si>
  <si>
    <t>4.肉絲</t>
    <phoneticPr fontId="20" type="noConversion"/>
  </si>
  <si>
    <t>花</t>
    <phoneticPr fontId="20" type="noConversion"/>
  </si>
  <si>
    <t>1.花菜</t>
    <phoneticPr fontId="20" type="noConversion"/>
  </si>
  <si>
    <t>絲</t>
    <phoneticPr fontId="20" type="noConversion"/>
  </si>
  <si>
    <t>1.豆腐</t>
    <phoneticPr fontId="20" type="noConversion"/>
  </si>
  <si>
    <t>冬</t>
    <phoneticPr fontId="20" type="noConversion"/>
  </si>
  <si>
    <t>冬瓜</t>
    <phoneticPr fontId="20" type="noConversion"/>
  </si>
  <si>
    <t>絞肉</t>
    <phoneticPr fontId="20" type="noConversion"/>
  </si>
  <si>
    <t>燜</t>
    <phoneticPr fontId="20" type="noConversion"/>
  </si>
  <si>
    <t>蛋</t>
    <phoneticPr fontId="20" type="noConversion"/>
  </si>
  <si>
    <t>4.青蔥</t>
    <phoneticPr fontId="20" type="noConversion"/>
  </si>
  <si>
    <t>客</t>
    <phoneticPr fontId="20" type="noConversion"/>
  </si>
  <si>
    <t>1.肉絲</t>
    <phoneticPr fontId="20" type="noConversion"/>
  </si>
  <si>
    <t>家</t>
    <phoneticPr fontId="20" type="noConversion"/>
  </si>
  <si>
    <t>2.乾魷魚</t>
    <phoneticPr fontId="20" type="noConversion"/>
  </si>
  <si>
    <t>小</t>
    <phoneticPr fontId="20" type="noConversion"/>
  </si>
  <si>
    <t>3.豆干片</t>
    <phoneticPr fontId="20" type="noConversion"/>
  </si>
  <si>
    <t>蘿</t>
    <phoneticPr fontId="20" type="noConversion"/>
  </si>
  <si>
    <t>蔔</t>
    <phoneticPr fontId="20" type="noConversion"/>
  </si>
  <si>
    <t>龍</t>
    <phoneticPr fontId="20" type="noConversion"/>
  </si>
  <si>
    <t>2.龍骨</t>
    <phoneticPr fontId="20" type="noConversion"/>
  </si>
  <si>
    <t>木耳</t>
    <phoneticPr fontId="20" type="noConversion"/>
  </si>
  <si>
    <t>鍋</t>
    <phoneticPr fontId="20" type="noConversion"/>
  </si>
  <si>
    <t>蔬</t>
    <phoneticPr fontId="20" type="noConversion"/>
  </si>
  <si>
    <t>1.玉米粒</t>
    <phoneticPr fontId="20" type="noConversion"/>
  </si>
  <si>
    <t>2.馬鈴薯</t>
    <phoneticPr fontId="20" type="noConversion"/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</si>
  <si>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</si>
  <si>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</si>
  <si>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</si>
  <si>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丸</t>
    <phoneticPr fontId="20" type="noConversion"/>
  </si>
  <si>
    <t>香菇</t>
    <phoneticPr fontId="20" type="noConversion"/>
  </si>
  <si>
    <t>金針菇</t>
    <phoneticPr fontId="20" type="noConversion"/>
  </si>
  <si>
    <t>龍骨</t>
    <phoneticPr fontId="20" type="noConversion"/>
  </si>
  <si>
    <t>地</t>
    <phoneticPr fontId="20" type="noConversion"/>
  </si>
  <si>
    <t>4.洋蔥</t>
    <phoneticPr fontId="20" type="noConversion"/>
  </si>
  <si>
    <t>片</t>
    <phoneticPr fontId="20" type="noConversion"/>
  </si>
  <si>
    <t>大溪豆乾</t>
    <phoneticPr fontId="20" type="noConversion"/>
  </si>
  <si>
    <t>溪</t>
    <phoneticPr fontId="20" type="noConversion"/>
  </si>
  <si>
    <t>乾</t>
    <phoneticPr fontId="20" type="noConversion"/>
  </si>
  <si>
    <t>滷包</t>
    <phoneticPr fontId="20" type="noConversion"/>
  </si>
  <si>
    <t>柳</t>
    <phoneticPr fontId="20" type="noConversion"/>
  </si>
  <si>
    <t>鐵</t>
    <phoneticPr fontId="20" type="noConversion"/>
  </si>
  <si>
    <t>板</t>
    <phoneticPr fontId="20" type="noConversion"/>
  </si>
  <si>
    <t>1.肉片</t>
    <phoneticPr fontId="20" type="noConversion"/>
  </si>
  <si>
    <t>2.紅蘿蔔</t>
    <phoneticPr fontId="20" type="noConversion"/>
  </si>
  <si>
    <t>5.高麗菜</t>
    <phoneticPr fontId="20" type="noConversion"/>
  </si>
  <si>
    <t>馬鈴薯</t>
    <phoneticPr fontId="20" type="noConversion"/>
  </si>
  <si>
    <t>燉</t>
    <phoneticPr fontId="20" type="noConversion"/>
  </si>
  <si>
    <t>1.冬瓜</t>
    <phoneticPr fontId="20" type="noConversion"/>
  </si>
  <si>
    <t>針</t>
    <phoneticPr fontId="20" type="noConversion"/>
  </si>
  <si>
    <t>海</t>
    <phoneticPr fontId="20" type="noConversion"/>
  </si>
  <si>
    <t>玉</t>
    <phoneticPr fontId="20" type="noConversion"/>
  </si>
  <si>
    <t>芽</t>
    <phoneticPr fontId="20" type="noConversion"/>
  </si>
  <si>
    <t>鮮</t>
    <phoneticPr fontId="20" type="noConversion"/>
  </si>
  <si>
    <t>1.蘿蔔</t>
    <phoneticPr fontId="20" type="noConversion"/>
  </si>
  <si>
    <t>芹</t>
    <phoneticPr fontId="20" type="noConversion"/>
  </si>
  <si>
    <t>菜</t>
    <phoneticPr fontId="20" type="noConversion"/>
  </si>
  <si>
    <t>貢</t>
    <phoneticPr fontId="20" type="noConversion"/>
  </si>
  <si>
    <t>貢丸</t>
    <phoneticPr fontId="20" type="noConversion"/>
  </si>
  <si>
    <t>2.味增</t>
    <phoneticPr fontId="20" type="noConversion"/>
  </si>
  <si>
    <t>味</t>
    <phoneticPr fontId="20" type="noConversion"/>
  </si>
  <si>
    <t>噌</t>
    <phoneticPr fontId="20" type="noConversion"/>
  </si>
  <si>
    <t>粉</t>
    <phoneticPr fontId="20" type="noConversion"/>
  </si>
  <si>
    <t>瓠瓜湯</t>
    <phoneticPr fontId="20" type="noConversion"/>
  </si>
  <si>
    <t>蘿蔔湯</t>
    <phoneticPr fontId="20" type="noConversion"/>
  </si>
  <si>
    <t>冬瓜湯</t>
    <phoneticPr fontId="20" type="noConversion"/>
  </si>
  <si>
    <t>冬瓜燜素肉</t>
    <phoneticPr fontId="20" type="noConversion"/>
  </si>
  <si>
    <t>宮保油腐</t>
    <phoneticPr fontId="20" type="noConversion"/>
  </si>
  <si>
    <t>玉米蔬菜湯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</si>
  <si>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</si>
  <si>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</si>
  <si>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</si>
  <si>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</si>
  <si>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</si>
  <si>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</si>
  <si>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履歷豆漿</t>
    <phoneticPr fontId="20" type="noConversion"/>
  </si>
  <si>
    <t>水果</t>
    <phoneticPr fontId="20" type="noConversion"/>
  </si>
  <si>
    <r>
      <t>6/30 ＜</t>
    </r>
    <r>
      <rPr>
        <b/>
        <sz val="11"/>
        <rFont val="Microsoft JhengHei UI"/>
        <family val="1"/>
        <charset val="136"/>
      </rPr>
      <t>一</t>
    </r>
    <r>
      <rPr>
        <b/>
        <sz val="11"/>
        <rFont val="新細明體"/>
        <family val="1"/>
        <charset val="136"/>
      </rPr>
      <t>＞</t>
    </r>
    <phoneticPr fontId="20" type="noConversion"/>
  </si>
  <si>
    <t>6/2 ＜一＞</t>
    <phoneticPr fontId="20" type="noConversion"/>
  </si>
  <si>
    <t>6/3 ＜二＞</t>
    <phoneticPr fontId="20" type="noConversion"/>
  </si>
  <si>
    <t>6/4 ＜三＞</t>
    <phoneticPr fontId="20" type="noConversion"/>
  </si>
  <si>
    <t>6/5 ＜四＞</t>
    <phoneticPr fontId="20" type="noConversion"/>
  </si>
  <si>
    <t>6/6 ＜五＞</t>
    <phoneticPr fontId="20" type="noConversion"/>
  </si>
  <si>
    <t>6/10 ＜二＞</t>
    <phoneticPr fontId="20" type="noConversion"/>
  </si>
  <si>
    <t>6/11 ＜三＞</t>
    <phoneticPr fontId="20" type="noConversion"/>
  </si>
  <si>
    <t>6/12 ＜四＞</t>
    <phoneticPr fontId="20" type="noConversion"/>
  </si>
  <si>
    <t>6/13 ＜五＞</t>
    <phoneticPr fontId="20" type="noConversion"/>
  </si>
  <si>
    <t>6/16 ＜一＞</t>
    <phoneticPr fontId="20" type="noConversion"/>
  </si>
  <si>
    <t>6/17 ＜二＞</t>
    <phoneticPr fontId="20" type="noConversion"/>
  </si>
  <si>
    <t>6/18 ＜三＞</t>
    <phoneticPr fontId="20" type="noConversion"/>
  </si>
  <si>
    <t>6/19 ＜四＞</t>
    <phoneticPr fontId="20" type="noConversion"/>
  </si>
  <si>
    <t>6/20 ＜五＞</t>
    <phoneticPr fontId="20" type="noConversion"/>
  </si>
  <si>
    <t>6/23 ＜一＞</t>
    <phoneticPr fontId="20" type="noConversion"/>
  </si>
  <si>
    <t>6/24 ＜二＞</t>
    <phoneticPr fontId="20" type="noConversion"/>
  </si>
  <si>
    <t>6/25 ＜三＞</t>
    <phoneticPr fontId="20" type="noConversion"/>
  </si>
  <si>
    <t>6/26 ＜四＞</t>
    <phoneticPr fontId="20" type="noConversion"/>
  </si>
  <si>
    <t>6/27 ＜五＞</t>
    <phoneticPr fontId="20" type="noConversion"/>
  </si>
  <si>
    <t>白米飯</t>
    <phoneticPr fontId="20" type="noConversion"/>
  </si>
  <si>
    <t>114年6月營養午餐</t>
    <phoneticPr fontId="20" type="noConversion"/>
  </si>
  <si>
    <t xml:space="preserve"> 113學年度    第二學期  第18週學生午餐供應週期性食譜設計表</t>
    <phoneticPr fontId="20" type="noConversion"/>
  </si>
  <si>
    <t xml:space="preserve"> 113學年度    第二學期  第17週學生午餐供應週期性食譜設計表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</si>
  <si>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</si>
  <si>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113學年度    第二學期  第19週學生午餐供應週期性食譜設計表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</si>
  <si>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</si>
  <si>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113學年度    第二學期  第20週學生午餐供應週期性食譜設計表</t>
    <phoneticPr fontId="20" type="noConversion"/>
  </si>
  <si>
    <t xml:space="preserve"> 113學年度    第二學期  第21週學生午餐供應週期性食譜設計表</t>
    <phoneticPr fontId="20" type="noConversion"/>
  </si>
  <si>
    <r>
      <t xml:space="preserve">※本校一律使用國產豬※                           </t>
    </r>
    <r>
      <rPr>
        <b/>
        <sz val="9"/>
        <rFont val="標楷體"/>
        <family val="4"/>
        <charset val="136"/>
      </rPr>
      <t xml:space="preserve">    </t>
    </r>
    <r>
      <rPr>
        <b/>
        <sz val="8"/>
        <rFont val="標楷體"/>
        <family val="4"/>
        <charset val="136"/>
      </rPr>
      <t xml:space="preserve"> </t>
    </r>
    <phoneticPr fontId="20" type="noConversion"/>
  </si>
  <si>
    <t xml:space="preserve">   本菜單含有蛋、奶、堅果、花生、芝麻、魚類、大豆、含麩質等其製品，不適合對其過敏體質者食用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</si>
  <si>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</si>
  <si>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鹽酥魚丁</t>
    <phoneticPr fontId="20" type="noConversion"/>
  </si>
  <si>
    <t>鮮乳</t>
    <phoneticPr fontId="20" type="noConversion"/>
  </si>
  <si>
    <t>蔬菜針菇湯</t>
    <phoneticPr fontId="20" type="noConversion"/>
  </si>
  <si>
    <t>蒜頭雞</t>
    <phoneticPr fontId="20" type="noConversion"/>
  </si>
  <si>
    <t>銀蔔燒肉</t>
    <phoneticPr fontId="20" type="noConversion"/>
  </si>
  <si>
    <t>紅絲炒蛋</t>
    <phoneticPr fontId="20" type="noConversion"/>
  </si>
  <si>
    <t>日式蒸蛋</t>
    <phoneticPr fontId="20" type="noConversion"/>
  </si>
  <si>
    <t>燴黃瓜</t>
    <phoneticPr fontId="20" type="noConversion"/>
  </si>
  <si>
    <t>薯餅*2</t>
    <phoneticPr fontId="20" type="noConversion"/>
  </si>
  <si>
    <t>蔬菜味噌湯</t>
    <phoneticPr fontId="20" type="noConversion"/>
  </si>
  <si>
    <t>金針蛋花湯</t>
    <phoneticPr fontId="20" type="noConversion"/>
  </si>
  <si>
    <t>古早味肉燥</t>
    <phoneticPr fontId="20" type="noConversion"/>
  </si>
  <si>
    <t>肉片涮涮鍋</t>
    <phoneticPr fontId="20" type="noConversion"/>
  </si>
  <si>
    <t>鮮菇瓠瓜</t>
    <phoneticPr fontId="20" type="noConversion"/>
  </si>
  <si>
    <t>豆腐味噌湯</t>
    <phoneticPr fontId="20" type="noConversion"/>
  </si>
  <si>
    <t>滷蛋</t>
    <phoneticPr fontId="20" type="noConversion"/>
  </si>
  <si>
    <t>咖哩肉片燴飯</t>
    <phoneticPr fontId="20" type="noConversion"/>
  </si>
  <si>
    <t>竹筍炒肉絲</t>
    <phoneticPr fontId="20" type="noConversion"/>
  </si>
  <si>
    <t>玉米三色</t>
    <phoneticPr fontId="20" type="noConversion"/>
  </si>
  <si>
    <t>沙茶肉片</t>
    <phoneticPr fontId="20" type="noConversion"/>
  </si>
  <si>
    <t>香滷大溪豆乾</t>
    <phoneticPr fontId="20" type="noConversion"/>
  </si>
  <si>
    <t>蔬菜冬粉</t>
    <phoneticPr fontId="20" type="noConversion"/>
  </si>
  <si>
    <t>什錦炒麵</t>
    <phoneticPr fontId="20" type="noConversion"/>
  </si>
  <si>
    <t>香酥豆包</t>
    <phoneticPr fontId="20" type="noConversion"/>
  </si>
  <si>
    <t>紅絲炒豆皮</t>
    <phoneticPr fontId="20" type="noConversion"/>
  </si>
  <si>
    <t>芹香鮮菇湯</t>
    <phoneticPr fontId="20" type="noConversion"/>
  </si>
  <si>
    <t>什錦花菜</t>
    <phoneticPr fontId="20" type="noConversion"/>
  </si>
  <si>
    <t>三杯豆包</t>
    <phoneticPr fontId="20" type="noConversion"/>
  </si>
  <si>
    <t>番茄豆腐</t>
    <phoneticPr fontId="20" type="noConversion"/>
  </si>
  <si>
    <t>金針蔬菜湯</t>
    <phoneticPr fontId="20" type="noConversion"/>
  </si>
  <si>
    <t>香炒竹筍絲</t>
    <phoneticPr fontId="20" type="noConversion"/>
  </si>
  <si>
    <t>蔬菜涮涮鍋</t>
    <phoneticPr fontId="20" type="noConversion"/>
  </si>
  <si>
    <t>沙茶豆包</t>
    <phoneticPr fontId="20" type="noConversion"/>
  </si>
  <si>
    <t>紅燒豆包</t>
    <phoneticPr fontId="20" type="noConversion"/>
  </si>
  <si>
    <t>鮮菇油腐</t>
    <phoneticPr fontId="20" type="noConversion"/>
  </si>
  <si>
    <t>椒鹽香酥豆腐</t>
    <phoneticPr fontId="20" type="noConversion"/>
  </si>
  <si>
    <t>酥炸豆腸</t>
    <phoneticPr fontId="20" type="noConversion"/>
  </si>
  <si>
    <t>香滷蘭花干</t>
    <phoneticPr fontId="20" type="noConversion"/>
  </si>
  <si>
    <t>麻油考麩</t>
    <phoneticPr fontId="20" type="noConversion"/>
  </si>
  <si>
    <t>醬燒油腐</t>
    <phoneticPr fontId="20" type="noConversion"/>
  </si>
  <si>
    <t>蔬菜黑輪</t>
    <phoneticPr fontId="20" type="noConversion"/>
  </si>
  <si>
    <t>銀芽肉絲</t>
    <phoneticPr fontId="20" type="noConversion"/>
  </si>
  <si>
    <t>大滷麵</t>
    <phoneticPr fontId="20" type="noConversion"/>
  </si>
  <si>
    <t>關東煮</t>
    <phoneticPr fontId="20" type="noConversion"/>
  </si>
  <si>
    <t>黑胡椒雞丁</t>
    <phoneticPr fontId="20" type="noConversion"/>
  </si>
  <si>
    <t>無骨雞排</t>
    <phoneticPr fontId="20" type="noConversion"/>
  </si>
  <si>
    <t>蔥爆肉燥</t>
    <phoneticPr fontId="20" type="noConversion"/>
  </si>
  <si>
    <t>玉米炒蛋</t>
    <phoneticPr fontId="20" type="noConversion"/>
  </si>
  <si>
    <t>小魚乾味增湯</t>
    <phoneticPr fontId="20" type="noConversion"/>
  </si>
  <si>
    <t>玉米蛋花湯</t>
    <phoneticPr fontId="20" type="noConversion"/>
  </si>
  <si>
    <t>蘿蔔龍骨湯</t>
    <phoneticPr fontId="20" type="noConversion"/>
  </si>
  <si>
    <t>黃瓜龍骨湯</t>
    <phoneticPr fontId="20" type="noConversion"/>
  </si>
  <si>
    <t>黃瓜雞肉湯</t>
    <phoneticPr fontId="20" type="noConversion"/>
  </si>
  <si>
    <t>日式味噌湯</t>
    <phoneticPr fontId="20" type="noConversion"/>
  </si>
  <si>
    <t>蔬菜味噌湯</t>
    <phoneticPr fontId="20" type="noConversion"/>
  </si>
  <si>
    <t>麥克雞堡</t>
    <phoneticPr fontId="20" type="noConversion"/>
  </si>
  <si>
    <t>芹香貢丸湯</t>
    <phoneticPr fontId="20" type="noConversion"/>
  </si>
  <si>
    <t>香薯燉肉</t>
    <phoneticPr fontId="20" type="noConversion"/>
  </si>
  <si>
    <t>柴魚味噌湯</t>
    <phoneticPr fontId="20" type="noConversion"/>
  </si>
  <si>
    <t>鮮肉包</t>
    <phoneticPr fontId="20" type="noConversion"/>
  </si>
  <si>
    <t>壽喜燒肉片</t>
    <phoneticPr fontId="20" type="noConversion"/>
  </si>
  <si>
    <t>鮮菇瓠瓜</t>
    <phoneticPr fontId="20" type="noConversion"/>
  </si>
  <si>
    <t>玉米雞肉湯</t>
    <phoneticPr fontId="20" type="noConversion"/>
  </si>
  <si>
    <t>咖哩時蔬</t>
    <phoneticPr fontId="20" type="noConversion"/>
  </si>
  <si>
    <t>回鍋肉片</t>
    <phoneticPr fontId="20" type="noConversion"/>
  </si>
  <si>
    <t>香滷雞塊</t>
    <phoneticPr fontId="20" type="noConversion"/>
  </si>
  <si>
    <t>香滷大溪豆干</t>
    <phoneticPr fontId="20" type="noConversion"/>
  </si>
  <si>
    <t>地瓜小米湯</t>
    <phoneticPr fontId="20" type="noConversion"/>
  </si>
  <si>
    <t>卡拉雞排</t>
    <phoneticPr fontId="20" type="noConversion"/>
  </si>
  <si>
    <t>香炒銀芽</t>
    <phoneticPr fontId="20" type="noConversion"/>
  </si>
  <si>
    <t>香薯燉麵輪</t>
    <phoneticPr fontId="20" type="noConversion"/>
  </si>
  <si>
    <t>海芽味噌湯</t>
    <phoneticPr fontId="20" type="noConversion"/>
  </si>
  <si>
    <t>黃瓜湯</t>
    <phoneticPr fontId="20" type="noConversion"/>
  </si>
  <si>
    <t>黃瓜蔬菜湯</t>
    <phoneticPr fontId="20" type="noConversion"/>
  </si>
  <si>
    <t>玉米蘿蔔湯</t>
    <phoneticPr fontId="20" type="noConversion"/>
  </si>
  <si>
    <t>紅豆包</t>
    <phoneticPr fontId="20" type="noConversion"/>
  </si>
  <si>
    <t>照燒豆腐</t>
    <phoneticPr fontId="20" type="noConversion"/>
  </si>
  <si>
    <t>香炒海帶絲</t>
    <phoneticPr fontId="20" type="noConversion"/>
  </si>
  <si>
    <t>糖醋豆腸</t>
    <phoneticPr fontId="20" type="noConversion"/>
  </si>
  <si>
    <t>香炒毛豆</t>
    <phoneticPr fontId="20" type="noConversion"/>
  </si>
  <si>
    <t>爆</t>
    <phoneticPr fontId="20" type="noConversion"/>
  </si>
  <si>
    <t>燥</t>
    <phoneticPr fontId="20" type="noConversion"/>
  </si>
  <si>
    <t>1.絞肉</t>
    <phoneticPr fontId="20" type="noConversion"/>
  </si>
  <si>
    <t>日</t>
    <phoneticPr fontId="20" type="noConversion"/>
  </si>
  <si>
    <t>式</t>
    <phoneticPr fontId="20" type="noConversion"/>
  </si>
  <si>
    <t>3.時蔬</t>
    <phoneticPr fontId="20" type="noConversion"/>
  </si>
  <si>
    <t>2.洋蔥</t>
    <phoneticPr fontId="20" type="noConversion"/>
  </si>
  <si>
    <t>時蔬</t>
    <phoneticPr fontId="20" type="noConversion"/>
  </si>
  <si>
    <t>麥</t>
    <phoneticPr fontId="20" type="noConversion"/>
  </si>
  <si>
    <t>克</t>
    <phoneticPr fontId="20" type="noConversion"/>
  </si>
  <si>
    <t>堡</t>
    <phoneticPr fontId="20" type="noConversion"/>
  </si>
  <si>
    <t>肉片</t>
    <phoneticPr fontId="20" type="noConversion"/>
  </si>
  <si>
    <t>包</t>
    <phoneticPr fontId="20" type="noConversion"/>
  </si>
  <si>
    <t xml:space="preserve"> 鹽</t>
    <phoneticPr fontId="20" type="noConversion"/>
  </si>
  <si>
    <t>黃</t>
    <phoneticPr fontId="20" type="noConversion"/>
  </si>
  <si>
    <t>大黃瓜</t>
    <phoneticPr fontId="20" type="noConversion"/>
  </si>
  <si>
    <t>涮</t>
    <phoneticPr fontId="20" type="noConversion"/>
  </si>
  <si>
    <t>大白菜</t>
    <phoneticPr fontId="20" type="noConversion"/>
  </si>
  <si>
    <t>綠</t>
    <phoneticPr fontId="20" type="noConversion"/>
  </si>
  <si>
    <t>1.綠豆</t>
    <phoneticPr fontId="20" type="noConversion"/>
  </si>
  <si>
    <t>蒸</t>
    <phoneticPr fontId="20" type="noConversion"/>
  </si>
  <si>
    <t>鮮菇</t>
    <phoneticPr fontId="20" type="noConversion"/>
  </si>
  <si>
    <t>柴</t>
    <phoneticPr fontId="20" type="noConversion"/>
  </si>
  <si>
    <t>4.柴魚片</t>
    <phoneticPr fontId="20" type="noConversion"/>
  </si>
  <si>
    <t>1.白蘿蔔</t>
    <phoneticPr fontId="20" type="noConversion"/>
  </si>
  <si>
    <t>2.鮮菇</t>
    <phoneticPr fontId="20" type="noConversion"/>
  </si>
  <si>
    <t>銀</t>
    <phoneticPr fontId="20" type="noConversion"/>
  </si>
  <si>
    <t>豆芽菜</t>
    <phoneticPr fontId="20" type="noConversion"/>
  </si>
  <si>
    <t>帶</t>
    <phoneticPr fontId="20" type="noConversion"/>
  </si>
  <si>
    <t>薯</t>
    <phoneticPr fontId="20" type="noConversion"/>
  </si>
  <si>
    <t>肉丁</t>
    <phoneticPr fontId="20" type="noConversion"/>
  </si>
  <si>
    <t>地瓜</t>
    <phoneticPr fontId="20" type="noConversion"/>
  </si>
  <si>
    <t>小米</t>
    <phoneticPr fontId="20" type="noConversion"/>
  </si>
  <si>
    <t>肉絲炒麵</t>
    <phoneticPr fontId="20" type="noConversion"/>
  </si>
  <si>
    <t>小魚乾</t>
    <phoneticPr fontId="20" type="noConversion"/>
  </si>
  <si>
    <t>卡</t>
    <phoneticPr fontId="20" type="noConversion"/>
  </si>
  <si>
    <t>拉</t>
    <phoneticPr fontId="20" type="noConversion"/>
  </si>
  <si>
    <t>輪</t>
    <phoneticPr fontId="20" type="noConversion"/>
  </si>
  <si>
    <t>金</t>
    <phoneticPr fontId="20" type="noConversion"/>
  </si>
  <si>
    <t>壽</t>
    <phoneticPr fontId="20" type="noConversion"/>
  </si>
  <si>
    <t>喜</t>
    <phoneticPr fontId="20" type="noConversion"/>
  </si>
  <si>
    <t>竹</t>
    <phoneticPr fontId="20" type="noConversion"/>
  </si>
  <si>
    <t>筍</t>
    <phoneticPr fontId="20" type="noConversion"/>
  </si>
  <si>
    <t>1.竹筍</t>
    <phoneticPr fontId="20" type="noConversion"/>
  </si>
  <si>
    <t>玉米</t>
    <phoneticPr fontId="20" type="noConversion"/>
  </si>
  <si>
    <t>1.黃瓜</t>
    <phoneticPr fontId="20" type="noConversion"/>
  </si>
  <si>
    <t>1.黑輪條</t>
    <phoneticPr fontId="20" type="noConversion"/>
  </si>
  <si>
    <t>3.木耳</t>
    <phoneticPr fontId="20" type="noConversion"/>
  </si>
  <si>
    <t>1.海芽</t>
    <phoneticPr fontId="20" type="noConversion"/>
  </si>
  <si>
    <t>5.洋蔥</t>
    <phoneticPr fontId="20" type="noConversion"/>
  </si>
  <si>
    <t>冬瓜珍菇湯</t>
    <phoneticPr fontId="20" type="noConversion"/>
  </si>
  <si>
    <t>海芽龍骨湯</t>
    <phoneticPr fontId="20" type="noConversion"/>
  </si>
  <si>
    <t>海芽湯</t>
    <phoneticPr fontId="20" type="noConversion"/>
  </si>
  <si>
    <t>珍</t>
    <phoneticPr fontId="20" type="noConversion"/>
  </si>
  <si>
    <t>(魯)</t>
    <phoneticPr fontId="20" type="noConversion"/>
  </si>
  <si>
    <t>(蒸)</t>
    <phoneticPr fontId="20" type="noConversion"/>
  </si>
  <si>
    <t>胡</t>
    <phoneticPr fontId="20" type="noConversion"/>
  </si>
  <si>
    <t>綠豆仙草湯</t>
    <phoneticPr fontId="20" type="noConversion"/>
  </si>
  <si>
    <t>仙</t>
    <phoneticPr fontId="20" type="noConversion"/>
  </si>
  <si>
    <t>草</t>
    <phoneticPr fontId="20" type="noConversion"/>
  </si>
  <si>
    <t>2.仙草</t>
    <phoneticPr fontId="20" type="noConversion"/>
  </si>
  <si>
    <t>5.芹菜</t>
    <phoneticPr fontId="20" type="noConversion"/>
  </si>
  <si>
    <t>木耳</t>
    <phoneticPr fontId="20" type="noConversion"/>
  </si>
  <si>
    <t>絞肉</t>
    <phoneticPr fontId="20" type="noConversion"/>
  </si>
  <si>
    <t>海帶節</t>
    <phoneticPr fontId="20" type="noConversion"/>
  </si>
  <si>
    <t>玉米捲</t>
    <phoneticPr fontId="20" type="noConversion"/>
  </si>
  <si>
    <t>2.鮮菇</t>
    <phoneticPr fontId="20" type="noConversion"/>
  </si>
  <si>
    <t>青椒</t>
    <phoneticPr fontId="20" type="noConversion"/>
  </si>
  <si>
    <t>紅蘿蔔</t>
    <phoneticPr fontId="20" type="noConversion"/>
  </si>
  <si>
    <t>青蔥</t>
    <phoneticPr fontId="20" type="noConversion"/>
  </si>
  <si>
    <t>海帶絲</t>
    <phoneticPr fontId="20" type="noConversion"/>
  </si>
  <si>
    <t>紅蘿蔔</t>
    <phoneticPr fontId="20" type="noConversion"/>
  </si>
  <si>
    <t>豆干絲</t>
    <phoneticPr fontId="20" type="noConversion"/>
  </si>
  <si>
    <t>洋蔥</t>
    <phoneticPr fontId="20" type="noConversion"/>
  </si>
  <si>
    <t>芹菜</t>
    <phoneticPr fontId="20" type="noConversion"/>
  </si>
  <si>
    <t>1.肉片</t>
    <phoneticPr fontId="20" type="noConversion"/>
  </si>
  <si>
    <t>肉</t>
  </si>
  <si>
    <t>片</t>
    <phoneticPr fontId="20" type="noConversion"/>
  </si>
  <si>
    <t>4.洋蔥</t>
    <phoneticPr fontId="20" type="noConversion"/>
  </si>
  <si>
    <t>(炒)</t>
    <phoneticPr fontId="20" type="noConversion"/>
  </si>
  <si>
    <t>沙</t>
    <phoneticPr fontId="20" type="noConversion"/>
  </si>
  <si>
    <t>1.肉片</t>
    <phoneticPr fontId="20" type="noConversion"/>
  </si>
  <si>
    <t>茶</t>
    <phoneticPr fontId="20" type="noConversion"/>
  </si>
  <si>
    <t>2.紅蘿蔔</t>
    <phoneticPr fontId="20" type="noConversion"/>
  </si>
  <si>
    <t>3.沙茶醬</t>
    <phoneticPr fontId="20" type="noConversion"/>
  </si>
  <si>
    <t>片</t>
    <phoneticPr fontId="20" type="noConversion"/>
  </si>
  <si>
    <t>4.洋蔥</t>
    <phoneticPr fontId="20" type="noConversion"/>
  </si>
  <si>
    <t>蒜</t>
    <phoneticPr fontId="20" type="noConversion"/>
  </si>
  <si>
    <t>雞肉</t>
    <phoneticPr fontId="20" type="noConversion"/>
  </si>
  <si>
    <t>頭</t>
    <phoneticPr fontId="20" type="noConversion"/>
  </si>
  <si>
    <t>蒜頭</t>
    <phoneticPr fontId="20" type="noConversion"/>
  </si>
  <si>
    <t>雞</t>
    <phoneticPr fontId="20" type="noConversion"/>
  </si>
  <si>
    <t>鮮菇</t>
    <phoneticPr fontId="20" type="noConversion"/>
  </si>
  <si>
    <t>白蘿蔔</t>
    <phoneticPr fontId="20" type="noConversion"/>
  </si>
  <si>
    <t>2.肉絲</t>
    <phoneticPr fontId="20" type="noConversion"/>
  </si>
  <si>
    <t>3.竹筍絲</t>
    <phoneticPr fontId="20" type="noConversion"/>
  </si>
  <si>
    <t>回</t>
    <phoneticPr fontId="20" type="noConversion"/>
  </si>
  <si>
    <t>鍋</t>
    <phoneticPr fontId="20" type="noConversion"/>
  </si>
  <si>
    <t>3.蒜酥</t>
    <phoneticPr fontId="20" type="noConversion"/>
  </si>
  <si>
    <t>肉</t>
    <phoneticPr fontId="20" type="noConversion"/>
  </si>
  <si>
    <t>5.紅蘿蔔</t>
    <phoneticPr fontId="20" type="noConversion"/>
  </si>
  <si>
    <t>(煮)</t>
    <phoneticPr fontId="20" type="noConversion"/>
  </si>
  <si>
    <t>6.蔬菜</t>
    <phoneticPr fontId="20" type="noConversion"/>
  </si>
  <si>
    <t>關</t>
    <phoneticPr fontId="20" type="noConversion"/>
  </si>
  <si>
    <t>1.蘿蔔</t>
    <phoneticPr fontId="20" type="noConversion"/>
  </si>
  <si>
    <t>東</t>
    <phoneticPr fontId="20" type="noConversion"/>
  </si>
  <si>
    <t>煮</t>
    <phoneticPr fontId="20" type="noConversion"/>
  </si>
  <si>
    <t>3.米血</t>
    <phoneticPr fontId="20" type="noConversion"/>
  </si>
  <si>
    <t>4.玉米捲</t>
    <phoneticPr fontId="20" type="noConversion"/>
  </si>
  <si>
    <t>5.杏鮑菇</t>
    <phoneticPr fontId="20" type="noConversion"/>
  </si>
  <si>
    <t>2.麵輪</t>
    <phoneticPr fontId="20" type="noConversion"/>
  </si>
  <si>
    <t>糖</t>
    <phoneticPr fontId="20" type="noConversion"/>
  </si>
  <si>
    <t>魚丁</t>
    <phoneticPr fontId="20" type="noConversion"/>
  </si>
  <si>
    <t>醋</t>
    <phoneticPr fontId="20" type="noConversion"/>
  </si>
  <si>
    <t>蔬菜(彩椒.豆芽菜.高麗菜…等)</t>
    <phoneticPr fontId="20" type="noConversion"/>
  </si>
  <si>
    <t>魚</t>
    <phoneticPr fontId="20" type="noConversion"/>
  </si>
  <si>
    <t>番茄醬</t>
    <phoneticPr fontId="20" type="noConversion"/>
  </si>
  <si>
    <t>丁</t>
    <phoneticPr fontId="20" type="noConversion"/>
  </si>
  <si>
    <t>(煮)</t>
    <phoneticPr fontId="20" type="noConversion"/>
  </si>
  <si>
    <t>糖醋魚丁</t>
    <phoneticPr fontId="20" type="noConversion"/>
  </si>
  <si>
    <t>銀</t>
    <phoneticPr fontId="20" type="noConversion"/>
  </si>
  <si>
    <t>肉丁</t>
    <phoneticPr fontId="20" type="noConversion"/>
  </si>
  <si>
    <t>蔔</t>
    <phoneticPr fontId="20" type="noConversion"/>
  </si>
  <si>
    <t>紅蘿蔔</t>
    <phoneticPr fontId="20" type="noConversion"/>
  </si>
  <si>
    <t>燒</t>
    <phoneticPr fontId="20" type="noConversion"/>
  </si>
  <si>
    <t>白蘿蔔</t>
    <phoneticPr fontId="20" type="noConversion"/>
  </si>
  <si>
    <t>肉</t>
    <phoneticPr fontId="20" type="noConversion"/>
  </si>
  <si>
    <t>(燒)</t>
    <phoneticPr fontId="20" type="noConversion"/>
  </si>
  <si>
    <t>南瓜</t>
    <phoneticPr fontId="20" type="noConversion"/>
  </si>
  <si>
    <t>花菜</t>
    <phoneticPr fontId="20" type="noConversion"/>
  </si>
  <si>
    <t>五穀飯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</si>
  <si>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</si>
  <si>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</si>
  <si>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</si>
  <si>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6/9 ＜一＞</t>
    <phoneticPr fontId="20" type="noConversion"/>
  </si>
  <si>
    <t>麥香雞塊</t>
    <phoneticPr fontId="20" type="noConversion"/>
  </si>
  <si>
    <t>東寧國小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</si>
</sst>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</numFmts>
  <fonts count="10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b/>
      <sz val="8"/>
      <color indexed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9"/>
      <color rgb="FFFF0000"/>
      <name val="新細明體"/>
      <family val="1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b/>
      <sz val="7"/>
      <color indexed="60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7"/>
      <color theme="9" tint="-0.249977111117893"/>
      <name val="新細明體"/>
      <family val="1"/>
      <charset val="136"/>
    </font>
    <font>
      <b/>
      <sz val="6"/>
      <color theme="1"/>
      <name val="標楷體"/>
      <family val="4"/>
      <charset val="136"/>
    </font>
    <font>
      <b/>
      <sz val="11"/>
      <name val="Microsoft JhengHei UI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9"/>
      <name val="標楷體"/>
      <family val="4"/>
      <charset val="136"/>
    </font>
    <font>
      <b/>
      <sz val="12"/>
      <color rgb="FF0070C0"/>
      <name val="標楷體"/>
      <family val="4"/>
      <charset val="136"/>
    </font>
    <font>
      <b/>
      <sz val="12"/>
      <color rgb="FF0000FF"/>
      <name val="標楷體"/>
      <family val="4"/>
      <charset val="136"/>
    </font>
    <font>
      <b/>
      <sz val="10"/>
      <color theme="1"/>
      <name val="新細明體"/>
      <family val="1"/>
      <charset val="136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9" fillId="0" borderId="0"/>
  </cellStyleXfs>
  <cellXfs count="458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shrinkToFit="1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5" fillId="0" borderId="10" xfId="0" applyFont="1" applyBorder="1" applyAlignment="1">
      <alignment vertical="center" shrinkToFit="1"/>
    </xf>
    <xf numFmtId="179" fontId="65" fillId="0" borderId="10" xfId="0" applyNumberFormat="1" applyFont="1" applyBorder="1">
      <alignment vertical="center"/>
    </xf>
    <xf numFmtId="0" fontId="65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5" fillId="0" borderId="10" xfId="0" applyFont="1" applyBorder="1" applyAlignment="1">
      <alignment horizontal="center" vertical="center" shrinkToFit="1"/>
    </xf>
    <xf numFmtId="179" fontId="65" fillId="0" borderId="10" xfId="0" applyNumberFormat="1" applyFont="1" applyBorder="1" applyAlignment="1">
      <alignment horizontal="center" vertical="center"/>
    </xf>
    <xf numFmtId="0" fontId="65" fillId="0" borderId="10" xfId="0" applyFont="1" applyBorder="1" applyAlignment="1">
      <alignment horizontal="center" vertical="center"/>
    </xf>
    <xf numFmtId="177" fontId="65" fillId="0" borderId="10" xfId="0" applyNumberFormat="1" applyFont="1" applyBorder="1" applyAlignment="1">
      <alignment horizontal="center" vertical="center"/>
    </xf>
    <xf numFmtId="0" fontId="53" fillId="24" borderId="11" xfId="0" applyFont="1" applyFill="1" applyBorder="1" applyAlignment="1">
      <alignment horizontal="center" vertical="center" wrapText="1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70" fillId="0" borderId="10" xfId="0" applyFont="1" applyBorder="1" applyAlignment="1">
      <alignment horizontal="left" wrapText="1"/>
    </xf>
    <xf numFmtId="0" fontId="70" fillId="0" borderId="10" xfId="0" applyFont="1" applyBorder="1" applyAlignment="1">
      <alignment horizontal="center" wrapText="1"/>
    </xf>
    <xf numFmtId="0" fontId="50" fillId="24" borderId="10" xfId="0" applyFont="1" applyFill="1" applyBorder="1" applyAlignment="1">
      <alignment horizontal="center" vertical="top" wrapText="1"/>
    </xf>
    <xf numFmtId="0" fontId="45" fillId="24" borderId="15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8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0" fontId="26" fillId="0" borderId="21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179" fontId="72" fillId="0" borderId="10" xfId="0" applyNumberFormat="1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177" fontId="72" fillId="0" borderId="10" xfId="0" applyNumberFormat="1" applyFont="1" applyBorder="1" applyAlignment="1">
      <alignment horizontal="center" vertical="center"/>
    </xf>
    <xf numFmtId="178" fontId="32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1" fillId="0" borderId="15" xfId="0" applyFont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top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73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9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0" fontId="76" fillId="0" borderId="10" xfId="0" applyFont="1" applyBorder="1" applyAlignment="1">
      <alignment horizont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53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7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4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177" fontId="69" fillId="0" borderId="11" xfId="0" applyNumberFormat="1" applyFont="1" applyBorder="1" applyAlignment="1">
      <alignment horizontal="center" vertical="center" shrinkToFit="1"/>
    </xf>
    <xf numFmtId="177" fontId="65" fillId="0" borderId="10" xfId="0" applyNumberFormat="1" applyFont="1" applyBorder="1" applyAlignment="1">
      <alignment horizontal="center" vertical="center" shrinkToFit="1"/>
    </xf>
    <xf numFmtId="0" fontId="42" fillId="0" borderId="16" xfId="0" applyFont="1" applyBorder="1" applyAlignment="1">
      <alignment horizontal="center" vertical="top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68" fillId="0" borderId="11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8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75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0" fontId="28" fillId="24" borderId="15" xfId="0" applyFont="1" applyFill="1" applyBorder="1" applyAlignment="1">
      <alignment vertical="top" wrapText="1"/>
    </xf>
    <xf numFmtId="180" fontId="32" fillId="24" borderId="15" xfId="0" applyNumberFormat="1" applyFont="1" applyFill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49" fontId="80" fillId="0" borderId="10" xfId="0" applyNumberFormat="1" applyFont="1" applyBorder="1" applyAlignment="1">
      <alignment horizontal="left" vertical="center"/>
    </xf>
    <xf numFmtId="0" fontId="67" fillId="24" borderId="10" xfId="0" applyFont="1" applyFill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8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1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1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7" fillId="24" borderId="21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36" fillId="24" borderId="17" xfId="0" applyFont="1" applyFill="1" applyBorder="1" applyAlignment="1">
      <alignment horizontal="center" vertical="top" shrinkToFit="1"/>
    </xf>
    <xf numFmtId="0" fontId="62" fillId="24" borderId="10" xfId="0" applyFont="1" applyFill="1" applyBorder="1" applyAlignment="1">
      <alignment horizontal="center" vertical="center" wrapText="1"/>
    </xf>
    <xf numFmtId="176" fontId="36" fillId="24" borderId="10" xfId="0" applyNumberFormat="1" applyFont="1" applyFill="1" applyBorder="1" applyAlignment="1">
      <alignment horizontal="center" vertical="center" shrinkToFit="1"/>
    </xf>
    <xf numFmtId="0" fontId="26" fillId="24" borderId="15" xfId="0" applyFont="1" applyFill="1" applyBorder="1" applyAlignment="1">
      <alignment horizontal="left" vertical="top" wrapTex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36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49" fontId="26" fillId="24" borderId="15" xfId="0" applyNumberFormat="1" applyFont="1" applyFill="1" applyBorder="1" applyAlignment="1">
      <alignment horizontal="center" vertical="center" textRotation="255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4" fillId="0" borderId="11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1" fillId="0" borderId="11" xfId="0" applyFont="1" applyBorder="1" applyAlignment="1">
      <alignment horizontal="center" vertical="center" wrapText="1"/>
    </xf>
    <xf numFmtId="0" fontId="65" fillId="0" borderId="11" xfId="0" applyFont="1" applyBorder="1">
      <alignment vertical="center"/>
    </xf>
    <xf numFmtId="0" fontId="72" fillId="0" borderId="11" xfId="0" applyFont="1" applyBorder="1" applyAlignment="1">
      <alignment horizontal="center" vertical="center"/>
    </xf>
    <xf numFmtId="177" fontId="72" fillId="0" borderId="11" xfId="0" applyNumberFormat="1" applyFont="1" applyBorder="1" applyAlignment="1">
      <alignment horizontal="center" vertical="center"/>
    </xf>
    <xf numFmtId="0" fontId="65" fillId="0" borderId="11" xfId="0" applyFont="1" applyBorder="1" applyAlignment="1">
      <alignment horizontal="center" vertical="center"/>
    </xf>
    <xf numFmtId="177" fontId="65" fillId="0" borderId="11" xfId="0" applyNumberFormat="1" applyFont="1" applyBorder="1" applyAlignment="1">
      <alignment horizontal="center" vertical="center"/>
    </xf>
    <xf numFmtId="0" fontId="0" fillId="0" borderId="21" xfId="0" applyBorder="1">
      <alignment vertical="center"/>
    </xf>
    <xf numFmtId="0" fontId="82" fillId="0" borderId="23" xfId="0" applyFont="1" applyBorder="1" applyAlignment="1">
      <alignment horizontal="center" vertical="center" wrapText="1"/>
    </xf>
    <xf numFmtId="0" fontId="83" fillId="0" borderId="23" xfId="0" applyFont="1" applyBorder="1" applyAlignment="1">
      <alignment horizontal="center" vertical="center" wrapText="1"/>
    </xf>
    <xf numFmtId="0" fontId="65" fillId="0" borderId="11" xfId="0" applyFont="1" applyBorder="1" applyAlignment="1">
      <alignment vertical="center" shrinkToFit="1"/>
    </xf>
    <xf numFmtId="179" fontId="65" fillId="0" borderId="11" xfId="0" applyNumberFormat="1" applyFont="1" applyBorder="1" applyAlignment="1">
      <alignment horizontal="center" vertical="center"/>
    </xf>
    <xf numFmtId="178" fontId="32" fillId="0" borderId="34" xfId="0" applyNumberFormat="1" applyFont="1" applyBorder="1" applyAlignment="1">
      <alignment horizontal="center" vertical="center"/>
    </xf>
    <xf numFmtId="0" fontId="56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5" fillId="0" borderId="10" xfId="0" applyFont="1" applyBorder="1" applyAlignment="1">
      <alignment horizontal="center" vertical="center" shrinkToFit="1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49" fontId="26" fillId="24" borderId="10" xfId="0" applyNumberFormat="1" applyFont="1" applyFill="1" applyBorder="1">
      <alignment vertical="center"/>
    </xf>
    <xf numFmtId="0" fontId="37" fillId="24" borderId="18" xfId="0" applyFont="1" applyFill="1" applyBorder="1" applyAlignment="1">
      <alignment horizontal="left" wrapText="1"/>
    </xf>
    <xf numFmtId="0" fontId="32" fillId="24" borderId="15" xfId="0" applyFont="1" applyFill="1" applyBorder="1" applyAlignment="1">
      <alignment horizontal="center" vertical="center" wrapText="1"/>
    </xf>
    <xf numFmtId="0" fontId="52" fillId="24" borderId="11" xfId="0" applyFont="1" applyFill="1" applyBorder="1" applyAlignment="1">
      <alignment horizontal="center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0" fontId="56" fillId="24" borderId="15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50" fillId="0" borderId="11" xfId="0" applyFont="1" applyBorder="1" applyAlignment="1">
      <alignment horizontal="center" vertical="center" wrapText="1"/>
    </xf>
    <xf numFmtId="0" fontId="56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0" fontId="28" fillId="24" borderId="15" xfId="0" applyFont="1" applyFill="1" applyBorder="1" applyAlignment="1">
      <alignment horizontal="center" vertical="top" wrapText="1"/>
    </xf>
    <xf numFmtId="0" fontId="88" fillId="24" borderId="16" xfId="0" applyFont="1" applyFill="1" applyBorder="1" applyAlignment="1">
      <alignment horizontal="left" vertical="center" wrapText="1"/>
    </xf>
    <xf numFmtId="0" fontId="26" fillId="24" borderId="10" xfId="0" applyFont="1" applyFill="1" applyBorder="1" applyAlignment="1">
      <alignment horizontal="center" vertical="center"/>
    </xf>
    <xf numFmtId="49" fontId="71" fillId="0" borderId="15" xfId="0" applyNumberFormat="1" applyFont="1" applyBorder="1" applyAlignment="1">
      <alignment horizontal="center" vertical="center"/>
    </xf>
    <xf numFmtId="0" fontId="89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0" xfId="0" applyNumberFormat="1" applyFont="1" applyFill="1" applyBorder="1" applyAlignment="1">
      <alignment horizontal="center" vertical="top" wrapText="1"/>
    </xf>
    <xf numFmtId="0" fontId="27" fillId="0" borderId="11" xfId="0" applyFont="1" applyBorder="1" applyAlignment="1">
      <alignment horizontal="center" vertical="center" shrinkToFit="1"/>
    </xf>
    <xf numFmtId="49" fontId="37" fillId="0" borderId="20" xfId="0" applyNumberFormat="1" applyFont="1" applyBorder="1" applyAlignment="1">
      <alignment horizontal="center" vertical="center"/>
    </xf>
    <xf numFmtId="49" fontId="37" fillId="0" borderId="21" xfId="0" applyNumberFormat="1" applyFont="1" applyBorder="1" applyAlignment="1">
      <alignment horizontal="center" vertical="center"/>
    </xf>
    <xf numFmtId="0" fontId="89" fillId="24" borderId="10" xfId="0" applyFont="1" applyFill="1" applyBorder="1" applyAlignment="1">
      <alignment horizontal="center" vertical="top" wrapText="1"/>
    </xf>
    <xf numFmtId="177" fontId="27" fillId="0" borderId="29" xfId="0" applyNumberFormat="1" applyFont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wrapText="1"/>
    </xf>
    <xf numFmtId="177" fontId="26" fillId="0" borderId="19" xfId="0" applyNumberFormat="1" applyFont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top" wrapText="1"/>
    </xf>
    <xf numFmtId="0" fontId="64" fillId="0" borderId="11" xfId="0" applyFont="1" applyBorder="1" applyAlignment="1">
      <alignment horizontal="center" vertical="center" wrapText="1"/>
    </xf>
    <xf numFmtId="0" fontId="90" fillId="0" borderId="0" xfId="0" applyFont="1" applyAlignment="1">
      <alignment horizontal="left" vertical="center"/>
    </xf>
    <xf numFmtId="0" fontId="90" fillId="0" borderId="0" xfId="0" applyFont="1">
      <alignment vertical="center"/>
    </xf>
    <xf numFmtId="0" fontId="90" fillId="0" borderId="0" xfId="0" applyFont="1" applyAlignment="1">
      <alignment horizontal="center" vertical="center"/>
    </xf>
    <xf numFmtId="177" fontId="90" fillId="0" borderId="0" xfId="0" applyNumberFormat="1" applyFont="1">
      <alignment vertical="center"/>
    </xf>
    <xf numFmtId="49" fontId="45" fillId="24" borderId="15" xfId="0" applyNumberFormat="1" applyFont="1" applyFill="1" applyBorder="1" applyAlignment="1">
      <alignment horizontal="center" vertical="top"/>
    </xf>
    <xf numFmtId="0" fontId="81" fillId="0" borderId="0" xfId="0" applyFont="1">
      <alignment vertical="center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top" wrapText="1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176" fontId="91" fillId="24" borderId="11" xfId="0" applyNumberFormat="1" applyFont="1" applyFill="1" applyBorder="1" applyAlignment="1">
      <alignment horizontal="center" vertical="center" shrinkToFit="1"/>
    </xf>
    <xf numFmtId="181" fontId="91" fillId="24" borderId="11" xfId="0" applyNumberFormat="1" applyFont="1" applyFill="1" applyBorder="1" applyAlignment="1">
      <alignment horizontal="center" vertical="center" shrinkToFit="1"/>
    </xf>
    <xf numFmtId="0" fontId="26" fillId="24" borderId="17" xfId="0" applyFont="1" applyFill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/>
    </xf>
    <xf numFmtId="0" fontId="26" fillId="24" borderId="22" xfId="0" applyFont="1" applyFill="1" applyBorder="1" applyAlignment="1">
      <alignment horizontal="center" vertical="top" wrapText="1"/>
    </xf>
    <xf numFmtId="0" fontId="87" fillId="24" borderId="10" xfId="0" applyFont="1" applyFill="1" applyBorder="1" applyAlignment="1">
      <alignment horizontal="center" vertical="top" wrapText="1"/>
    </xf>
    <xf numFmtId="176" fontId="84" fillId="24" borderId="10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center" wrapText="1"/>
    </xf>
    <xf numFmtId="49" fontId="45" fillId="24" borderId="11" xfId="0" applyNumberFormat="1" applyFont="1" applyFill="1" applyBorder="1" applyAlignment="1">
      <alignment horizontal="center" vertical="center"/>
    </xf>
    <xf numFmtId="0" fontId="92" fillId="24" borderId="16" xfId="0" applyFont="1" applyFill="1" applyBorder="1" applyAlignment="1">
      <alignment horizontal="center" vertical="center" wrapTex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8" fillId="0" borderId="29" xfId="0" applyFont="1" applyBorder="1">
      <alignment vertical="center"/>
    </xf>
    <xf numFmtId="0" fontId="52" fillId="24" borderId="15" xfId="0" applyFont="1" applyFill="1" applyBorder="1" applyAlignment="1">
      <alignment horizontal="center" vertical="center" wrapText="1"/>
    </xf>
    <xf numFmtId="0" fontId="53" fillId="24" borderId="15" xfId="0" applyFont="1" applyFill="1" applyBorder="1" applyAlignment="1">
      <alignment horizontal="center" vertical="center" wrapText="1"/>
    </xf>
    <xf numFmtId="180" fontId="32" fillId="0" borderId="15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left" vertical="top" wrapText="1"/>
    </xf>
    <xf numFmtId="0" fontId="29" fillId="0" borderId="13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top" wrapText="1"/>
    </xf>
    <xf numFmtId="49" fontId="26" fillId="0" borderId="10" xfId="0" applyNumberFormat="1" applyFont="1" applyBorder="1">
      <alignment vertical="center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wrapText="1"/>
    </xf>
    <xf numFmtId="0" fontId="44" fillId="24" borderId="10" xfId="0" applyFont="1" applyFill="1" applyBorder="1" applyAlignment="1">
      <alignment horizontal="center" wrapText="1"/>
    </xf>
    <xf numFmtId="0" fontId="93" fillId="24" borderId="10" xfId="0" applyFont="1" applyFill="1" applyBorder="1" applyAlignment="1">
      <alignment horizontal="center" vertical="top" wrapText="1"/>
    </xf>
    <xf numFmtId="0" fontId="26" fillId="24" borderId="16" xfId="0" quotePrefix="1" applyFont="1" applyFill="1" applyBorder="1" applyAlignment="1">
      <alignment horizontal="center" vertical="center"/>
    </xf>
    <xf numFmtId="0" fontId="26" fillId="24" borderId="35" xfId="0" applyFont="1" applyFill="1" applyBorder="1" applyAlignment="1">
      <alignment horizontal="center" vertical="top" wrapText="1"/>
    </xf>
    <xf numFmtId="0" fontId="36" fillId="24" borderId="20" xfId="0" applyFont="1" applyFill="1" applyBorder="1" applyAlignment="1">
      <alignment horizontal="center" vertical="top" shrinkToFit="1"/>
    </xf>
    <xf numFmtId="176" fontId="29" fillId="24" borderId="18" xfId="0" applyNumberFormat="1" applyFont="1" applyFill="1" applyBorder="1" applyAlignment="1">
      <alignment horizontal="center" vertical="center" shrinkToFit="1"/>
    </xf>
    <xf numFmtId="49" fontId="26" fillId="0" borderId="17" xfId="0" applyNumberFormat="1" applyFont="1" applyBorder="1" applyAlignment="1">
      <alignment horizontal="center" vertical="center"/>
    </xf>
    <xf numFmtId="0" fontId="94" fillId="0" borderId="10" xfId="0" applyFont="1" applyBorder="1" applyAlignment="1">
      <alignment horizontal="left" vertical="center" wrapText="1"/>
    </xf>
    <xf numFmtId="0" fontId="95" fillId="0" borderId="10" xfId="0" applyFont="1" applyBorder="1" applyAlignment="1">
      <alignment horizontal="center" wrapText="1"/>
    </xf>
    <xf numFmtId="0" fontId="67" fillId="24" borderId="11" xfId="0" applyFont="1" applyFill="1" applyBorder="1" applyAlignment="1">
      <alignment horizontal="center" vertical="center" wrapText="1"/>
    </xf>
    <xf numFmtId="0" fontId="96" fillId="0" borderId="10" xfId="0" applyFont="1" applyBorder="1" applyAlignment="1">
      <alignment horizontal="left" vertical="center" wrapText="1"/>
    </xf>
    <xf numFmtId="0" fontId="86" fillId="24" borderId="29" xfId="0" applyFont="1" applyFill="1" applyBorder="1" applyAlignment="1">
      <alignment horizontal="center" vertical="center" wrapText="1"/>
    </xf>
    <xf numFmtId="0" fontId="68" fillId="24" borderId="11" xfId="0" applyFont="1" applyFill="1" applyBorder="1" applyAlignment="1">
      <alignment horizontal="center" vertical="center" wrapText="1"/>
    </xf>
    <xf numFmtId="0" fontId="52" fillId="24" borderId="33" xfId="0" applyFont="1" applyFill="1" applyBorder="1" applyAlignment="1">
      <alignment horizontal="center" vertical="center" wrapText="1"/>
    </xf>
    <xf numFmtId="0" fontId="68" fillId="24" borderId="14" xfId="0" applyFont="1" applyFill="1" applyBorder="1" applyAlignment="1">
      <alignment horizontal="center" vertical="center" wrapText="1"/>
    </xf>
    <xf numFmtId="0" fontId="68" fillId="24" borderId="12" xfId="0" applyFont="1" applyFill="1" applyBorder="1" applyAlignment="1">
      <alignment horizontal="center" vertical="center" wrapText="1"/>
    </xf>
    <xf numFmtId="0" fontId="68" fillId="24" borderId="10" xfId="0" applyFont="1" applyFill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top" wrapText="1"/>
    </xf>
    <xf numFmtId="0" fontId="37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45" fillId="24" borderId="15" xfId="0" applyFont="1" applyFill="1" applyBorder="1" applyAlignment="1">
      <alignment horizontal="center" vertical="center" wrapText="1"/>
    </xf>
    <xf numFmtId="0" fontId="92" fillId="0" borderId="10" xfId="0" applyFont="1" applyBorder="1" applyAlignment="1">
      <alignment horizontal="left" vertical="top" wrapText="1"/>
    </xf>
    <xf numFmtId="0" fontId="26" fillId="0" borderId="2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top" wrapText="1"/>
    </xf>
    <xf numFmtId="0" fontId="71" fillId="24" borderId="11" xfId="0" applyFont="1" applyFill="1" applyBorder="1" applyAlignment="1">
      <alignment horizontal="center" vertical="top" wrapText="1"/>
    </xf>
    <xf numFmtId="177" fontId="29" fillId="0" borderId="18" xfId="0" applyNumberFormat="1" applyFont="1" applyBorder="1" applyAlignment="1">
      <alignment horizontal="center" vertical="center" shrinkToFit="1"/>
    </xf>
    <xf numFmtId="49" fontId="37" fillId="0" borderId="35" xfId="0" applyNumberFormat="1" applyFont="1" applyBorder="1" applyAlignment="1">
      <alignment horizontal="center" vertical="center"/>
    </xf>
    <xf numFmtId="49" fontId="37" fillId="0" borderId="22" xfId="0" applyNumberFormat="1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 shrinkToFit="1"/>
    </xf>
    <xf numFmtId="0" fontId="52" fillId="0" borderId="10" xfId="0" applyFont="1" applyBorder="1" applyAlignment="1">
      <alignment horizontal="center" vertical="center" wrapText="1"/>
    </xf>
    <xf numFmtId="180" fontId="32" fillId="0" borderId="19" xfId="0" applyNumberFormat="1" applyFont="1" applyBorder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shrinkToFit="1"/>
    </xf>
    <xf numFmtId="180" fontId="32" fillId="24" borderId="22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Border="1" applyAlignment="1">
      <alignment horizontal="center" vertical="center" shrinkToFit="1"/>
    </xf>
    <xf numFmtId="180" fontId="32" fillId="0" borderId="22" xfId="0" applyNumberFormat="1" applyFont="1" applyBorder="1" applyAlignment="1">
      <alignment horizontal="center" vertical="center" shrinkToFit="1"/>
    </xf>
    <xf numFmtId="0" fontId="63" fillId="24" borderId="10" xfId="0" applyFont="1" applyFill="1" applyBorder="1" applyAlignment="1">
      <alignment vertical="center" wrapText="1"/>
    </xf>
    <xf numFmtId="0" fontId="97" fillId="24" borderId="11" xfId="0" applyFont="1" applyFill="1" applyBorder="1" applyAlignment="1">
      <alignment horizontal="center" vertical="center" wrapText="1"/>
    </xf>
    <xf numFmtId="180" fontId="32" fillId="24" borderId="11" xfId="0" applyNumberFormat="1" applyFont="1" applyFill="1" applyBorder="1" applyAlignment="1">
      <alignment horizontal="center" vertical="center" wrapText="1"/>
    </xf>
    <xf numFmtId="0" fontId="53" fillId="0" borderId="10" xfId="0" applyFont="1" applyBorder="1" applyAlignment="1">
      <alignment horizontal="center" vertical="center" wrapText="1"/>
    </xf>
    <xf numFmtId="178" fontId="32" fillId="0" borderId="36" xfId="0" applyNumberFormat="1" applyFont="1" applyBorder="1" applyAlignment="1">
      <alignment horizontal="center" vertical="center"/>
    </xf>
    <xf numFmtId="0" fontId="23" fillId="24" borderId="37" xfId="0" applyFont="1" applyFill="1" applyBorder="1" applyAlignment="1">
      <alignment horizontal="justify" vertical="center" wrapText="1"/>
    </xf>
    <xf numFmtId="0" fontId="52" fillId="24" borderId="17" xfId="0" applyFont="1" applyFill="1" applyBorder="1" applyAlignment="1">
      <alignment horizontal="center" vertical="center" wrapText="1"/>
    </xf>
    <xf numFmtId="0" fontId="53" fillId="24" borderId="17" xfId="0" applyFont="1" applyFill="1" applyBorder="1" applyAlignment="1">
      <alignment horizontal="center" vertical="center" wrapText="1"/>
    </xf>
    <xf numFmtId="0" fontId="56" fillId="24" borderId="17" xfId="0" applyFont="1" applyFill="1" applyBorder="1" applyAlignment="1">
      <alignment horizontal="center" vertical="center" wrapText="1"/>
    </xf>
    <xf numFmtId="0" fontId="67" fillId="24" borderId="17" xfId="0" applyFont="1" applyFill="1" applyBorder="1" applyAlignment="1">
      <alignment horizontal="center" vertical="center" wrapText="1"/>
    </xf>
    <xf numFmtId="180" fontId="32" fillId="24" borderId="35" xfId="0" applyNumberFormat="1" applyFont="1" applyFill="1" applyBorder="1" applyAlignment="1">
      <alignment horizontal="center" vertical="center" wrapText="1"/>
    </xf>
    <xf numFmtId="180" fontId="32" fillId="24" borderId="17" xfId="0" applyNumberFormat="1" applyFont="1" applyFill="1" applyBorder="1" applyAlignment="1">
      <alignment horizontal="center" vertical="center" wrapText="1"/>
    </xf>
    <xf numFmtId="0" fontId="32" fillId="24" borderId="17" xfId="0" applyFont="1" applyFill="1" applyBorder="1" applyAlignment="1">
      <alignment horizontal="center" vertical="center" wrapText="1"/>
    </xf>
    <xf numFmtId="0" fontId="32" fillId="0" borderId="17" xfId="0" applyFont="1" applyBorder="1" applyAlignment="1">
      <alignment horizontal="center" vertical="center" wrapText="1"/>
    </xf>
    <xf numFmtId="178" fontId="32" fillId="0" borderId="38" xfId="0" applyNumberFormat="1" applyFont="1" applyBorder="1" applyAlignment="1">
      <alignment horizontal="center" vertical="center"/>
    </xf>
    <xf numFmtId="0" fontId="23" fillId="24" borderId="26" xfId="0" applyFont="1" applyFill="1" applyBorder="1" applyAlignment="1">
      <alignment horizontal="justify" vertical="center" wrapText="1"/>
    </xf>
    <xf numFmtId="0" fontId="52" fillId="24" borderId="23" xfId="0" applyFont="1" applyFill="1" applyBorder="1" applyAlignment="1">
      <alignment horizontal="center" vertical="center" wrapText="1"/>
    </xf>
    <xf numFmtId="0" fontId="53" fillId="24" borderId="23" xfId="0" applyFont="1" applyFill="1" applyBorder="1" applyAlignment="1">
      <alignment horizontal="center" vertical="center" wrapText="1"/>
    </xf>
    <xf numFmtId="0" fontId="56" fillId="24" borderId="23" xfId="0" applyFont="1" applyFill="1" applyBorder="1" applyAlignment="1">
      <alignment horizontal="center" vertical="center" wrapText="1"/>
    </xf>
    <xf numFmtId="0" fontId="67" fillId="24" borderId="23" xfId="0" applyFont="1" applyFill="1" applyBorder="1" applyAlignment="1">
      <alignment horizontal="center" vertical="center" wrapText="1"/>
    </xf>
    <xf numFmtId="180" fontId="32" fillId="24" borderId="23" xfId="0" applyNumberFormat="1" applyFont="1" applyFill="1" applyBorder="1" applyAlignment="1">
      <alignment horizontal="center" vertical="center" wrapText="1"/>
    </xf>
    <xf numFmtId="0" fontId="32" fillId="24" borderId="23" xfId="0" applyFont="1" applyFill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 wrapText="1"/>
    </xf>
    <xf numFmtId="178" fontId="32" fillId="0" borderId="27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55" fillId="24" borderId="1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 wrapText="1"/>
    </xf>
    <xf numFmtId="0" fontId="67" fillId="0" borderId="12" xfId="0" applyFont="1" applyBorder="1" applyAlignment="1">
      <alignment horizontal="center" vertical="center" wrapText="1"/>
    </xf>
    <xf numFmtId="180" fontId="32" fillId="24" borderId="39" xfId="0" applyNumberFormat="1" applyFont="1" applyFill="1" applyBorder="1" applyAlignment="1">
      <alignment horizontal="center" vertical="center" wrapText="1"/>
    </xf>
    <xf numFmtId="0" fontId="52" fillId="24" borderId="20" xfId="0" applyFont="1" applyFill="1" applyBorder="1" applyAlignment="1">
      <alignment horizontal="center" vertical="center" wrapText="1"/>
    </xf>
    <xf numFmtId="0" fontId="86" fillId="24" borderId="10" xfId="0" applyFont="1" applyFill="1" applyBorder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49" fontId="26" fillId="24" borderId="13" xfId="0" applyNumberFormat="1" applyFont="1" applyFill="1" applyBorder="1">
      <alignment vertical="center"/>
    </xf>
    <xf numFmtId="0" fontId="26" fillId="24" borderId="13" xfId="0" applyFont="1" applyFill="1" applyBorder="1" applyAlignment="1">
      <alignment horizontal="left" vertical="top" wrapText="1"/>
    </xf>
    <xf numFmtId="0" fontId="26" fillId="0" borderId="13" xfId="0" applyFont="1" applyBorder="1" applyAlignment="1">
      <alignment horizontal="left" vertical="top" wrapText="1"/>
    </xf>
    <xf numFmtId="0" fontId="26" fillId="24" borderId="15" xfId="0" applyFont="1" applyFill="1" applyBorder="1" applyAlignment="1">
      <alignment horizontal="center" vertical="center" wrapText="1"/>
    </xf>
    <xf numFmtId="0" fontId="99" fillId="0" borderId="10" xfId="0" applyFont="1" applyBorder="1" applyAlignment="1">
      <alignment horizontal="left" wrapText="1"/>
    </xf>
    <xf numFmtId="0" fontId="99" fillId="0" borderId="10" xfId="0" applyFont="1" applyBorder="1" applyAlignment="1">
      <alignment horizontal="center" wrapText="1"/>
    </xf>
    <xf numFmtId="0" fontId="67" fillId="27" borderId="10" xfId="0" applyFont="1" applyFill="1" applyBorder="1" applyAlignment="1">
      <alignment horizontal="center" vertical="center" wrapText="1"/>
    </xf>
    <xf numFmtId="0" fontId="67" fillId="26" borderId="10" xfId="0" applyFont="1" applyFill="1" applyBorder="1" applyAlignment="1">
      <alignment horizontal="center" vertical="center" wrapText="1"/>
    </xf>
    <xf numFmtId="0" fontId="68" fillId="24" borderId="40" xfId="0" applyFont="1" applyFill="1" applyBorder="1" applyAlignment="1">
      <alignment horizontal="center" vertical="center" wrapText="1"/>
    </xf>
    <xf numFmtId="0" fontId="102" fillId="0" borderId="14" xfId="0" applyFont="1" applyBorder="1" applyAlignment="1">
      <alignment horizontal="center" vertical="center" wrapText="1"/>
    </xf>
    <xf numFmtId="0" fontId="71" fillId="24" borderId="11" xfId="0" applyFont="1" applyFill="1" applyBorder="1" applyAlignment="1">
      <alignment horizontal="center" vertical="center" wrapText="1"/>
    </xf>
    <xf numFmtId="0" fontId="103" fillId="0" borderId="16" xfId="0" applyFont="1" applyBorder="1" applyAlignment="1">
      <alignment horizontal="center" vertical="top" wrapText="1"/>
    </xf>
    <xf numFmtId="0" fontId="56" fillId="0" borderId="10" xfId="0" applyFont="1" applyBorder="1" applyAlignment="1">
      <alignment horizontal="center" vertical="center" wrapText="1"/>
    </xf>
    <xf numFmtId="0" fontId="71" fillId="0" borderId="11" xfId="0" applyFont="1" applyBorder="1" applyAlignment="1">
      <alignment horizontal="left" vertical="center" wrapText="1"/>
    </xf>
    <xf numFmtId="2" fontId="36" fillId="24" borderId="16" xfId="0" applyNumberFormat="1" applyFont="1" applyFill="1" applyBorder="1" applyAlignment="1">
      <alignment horizontal="center" vertical="center" wrapText="1"/>
    </xf>
    <xf numFmtId="2" fontId="26" fillId="24" borderId="16" xfId="0" applyNumberFormat="1" applyFont="1" applyFill="1" applyBorder="1" applyAlignment="1">
      <alignment horizontal="center" vertical="center" wrapText="1"/>
    </xf>
    <xf numFmtId="0" fontId="84" fillId="24" borderId="11" xfId="0" applyFont="1" applyFill="1" applyBorder="1" applyAlignment="1">
      <alignment horizontal="center" vertical="top" wrapText="1"/>
    </xf>
    <xf numFmtId="2" fontId="84" fillId="24" borderId="11" xfId="0" applyNumberFormat="1" applyFont="1" applyFill="1" applyBorder="1" applyAlignment="1">
      <alignment horizontal="center" vertical="top" wrapText="1"/>
    </xf>
    <xf numFmtId="2" fontId="26" fillId="24" borderId="11" xfId="0" applyNumberFormat="1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top" wrapText="1"/>
    </xf>
    <xf numFmtId="182" fontId="26" fillId="0" borderId="10" xfId="0" applyNumberFormat="1" applyFont="1" applyBorder="1" applyAlignment="1">
      <alignment horizontal="left" vertical="top" shrinkToFit="1"/>
    </xf>
    <xf numFmtId="0" fontId="44" fillId="0" borderId="10" xfId="0" applyFont="1" applyBorder="1" applyAlignment="1">
      <alignment horizontal="left" vertical="top" wrapText="1"/>
    </xf>
    <xf numFmtId="0" fontId="36" fillId="24" borderId="10" xfId="0" applyFont="1" applyFill="1" applyBorder="1" applyAlignment="1">
      <alignment vertical="top" wrapText="1"/>
    </xf>
    <xf numFmtId="0" fontId="29" fillId="0" borderId="29" xfId="0" applyFont="1" applyBorder="1">
      <alignment vertical="center"/>
    </xf>
    <xf numFmtId="0" fontId="74" fillId="24" borderId="0" xfId="0" applyFont="1" applyFill="1" applyAlignment="1">
      <alignment horizontal="center" vertical="center" wrapText="1"/>
    </xf>
    <xf numFmtId="0" fontId="74" fillId="24" borderId="10" xfId="0" applyFont="1" applyFill="1" applyBorder="1" applyAlignment="1">
      <alignment horizontal="center" vertical="center" wrapText="1"/>
    </xf>
    <xf numFmtId="0" fontId="56" fillId="0" borderId="12" xfId="0" applyFont="1" applyBorder="1" applyAlignment="1">
      <alignment horizontal="center" vertical="center" wrapText="1"/>
    </xf>
    <xf numFmtId="0" fontId="56" fillId="24" borderId="0" xfId="0" applyFont="1" applyFill="1" applyAlignment="1">
      <alignment horizontal="center" vertical="center" wrapText="1"/>
    </xf>
    <xf numFmtId="0" fontId="74" fillId="24" borderId="17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0" fontId="26" fillId="24" borderId="0" xfId="0" applyFont="1" applyFill="1" applyAlignment="1">
      <alignment horizontal="center" vertical="center" shrinkToFit="1"/>
    </xf>
    <xf numFmtId="0" fontId="29" fillId="24" borderId="0" xfId="0" applyFont="1" applyFill="1" applyAlignment="1">
      <alignment horizontal="center" vertical="center" shrinkToFit="1"/>
    </xf>
    <xf numFmtId="0" fontId="26" fillId="24" borderId="0" xfId="0" applyFont="1" applyFill="1" applyAlignment="1">
      <alignment horizontal="center" vertical="center" wrapText="1"/>
    </xf>
    <xf numFmtId="177" fontId="27" fillId="25" borderId="0" xfId="0" applyNumberFormat="1" applyFont="1" applyFill="1" applyAlignment="1">
      <alignment horizontal="center" vertical="center" shrinkToFit="1"/>
    </xf>
    <xf numFmtId="0" fontId="27" fillId="24" borderId="0" xfId="0" applyFont="1" applyFill="1" applyAlignment="1">
      <alignment horizontal="center" vertical="center" shrinkToFit="1"/>
    </xf>
    <xf numFmtId="0" fontId="26" fillId="24" borderId="0" xfId="0" applyFont="1" applyFill="1" applyAlignment="1">
      <alignment horizontal="center" vertical="top" wrapText="1"/>
    </xf>
    <xf numFmtId="0" fontId="42" fillId="0" borderId="0" xfId="0" applyFont="1" applyAlignment="1">
      <alignment horizontal="center" vertical="top" wrapText="1"/>
    </xf>
    <xf numFmtId="177" fontId="27" fillId="0" borderId="0" xfId="0" applyNumberFormat="1" applyFont="1" applyAlignment="1">
      <alignment horizontal="center" vertical="center" shrinkToFit="1"/>
    </xf>
    <xf numFmtId="176" fontId="29" fillId="0" borderId="0" xfId="0" applyNumberFormat="1" applyFont="1" applyAlignment="1">
      <alignment horizontal="center" vertical="center" shrinkToFit="1"/>
    </xf>
    <xf numFmtId="0" fontId="22" fillId="24" borderId="32" xfId="0" applyFont="1" applyFill="1" applyBorder="1" applyAlignment="1">
      <alignment horizontal="justify" vertical="center" wrapText="1"/>
    </xf>
    <xf numFmtId="0" fontId="22" fillId="24" borderId="25" xfId="0" applyFont="1" applyFill="1" applyBorder="1" applyAlignment="1">
      <alignment horizontal="justify" vertical="center" wrapText="1"/>
    </xf>
    <xf numFmtId="0" fontId="22" fillId="24" borderId="24" xfId="0" applyFont="1" applyFill="1" applyBorder="1" applyAlignment="1">
      <alignment horizontal="justify" vertical="center" wrapText="1"/>
    </xf>
    <xf numFmtId="0" fontId="25" fillId="0" borderId="0" xfId="0" applyFo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>
      <alignment vertical="center"/>
    </xf>
    <xf numFmtId="0" fontId="31" fillId="0" borderId="30" xfId="0" applyFont="1" applyBorder="1" applyAlignment="1">
      <alignment horizontal="center" vertical="center" wrapText="1"/>
    </xf>
    <xf numFmtId="0" fontId="60" fillId="0" borderId="30" xfId="0" applyFont="1" applyBorder="1" applyAlignment="1">
      <alignment horizontal="center" vertical="center" wrapText="1"/>
    </xf>
    <xf numFmtId="0" fontId="101" fillId="0" borderId="0" xfId="0" applyFont="1">
      <alignment vertical="center"/>
    </xf>
    <xf numFmtId="0" fontId="81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66" fillId="24" borderId="10" xfId="0" applyFont="1" applyFill="1" applyBorder="1" applyAlignment="1">
      <alignment horizontal="left" vertical="top" wrapText="1"/>
    </xf>
    <xf numFmtId="0" fontId="63" fillId="24" borderId="10" xfId="0" applyFont="1" applyFill="1" applyBorder="1" applyAlignment="1">
      <alignment vertical="center" wrapText="1"/>
    </xf>
    <xf numFmtId="0" fontId="5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49" fontId="26" fillId="24" borderId="16" xfId="0" applyNumberFormat="1" applyFont="1" applyFill="1" applyBorder="1" applyAlignment="1">
      <alignment horizontal="left" vertical="center"/>
    </xf>
    <xf numFmtId="49" fontId="26" fillId="24" borderId="13" xfId="0" applyNumberFormat="1" applyFont="1" applyFill="1" applyBorder="1" applyAlignment="1">
      <alignment horizontal="left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00FF"/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26</xdr:row>
      <xdr:rowOff>9526</xdr:rowOff>
    </xdr:from>
    <xdr:to>
      <xdr:col>0</xdr:col>
      <xdr:colOff>287966</xdr:colOff>
      <xdr:row>27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35FD675B-994B-4E85-947B-089C1B3794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4</xdr:col>
      <xdr:colOff>628651</xdr:colOff>
      <xdr:row>21</xdr:row>
      <xdr:rowOff>95252</xdr:rowOff>
    </xdr:from>
    <xdr:to>
      <xdr:col>5</xdr:col>
      <xdr:colOff>219076</xdr:colOff>
      <xdr:row>21</xdr:row>
      <xdr:rowOff>304396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5358FE6C-39AB-45D4-815B-592296365E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9626" y="87534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304801</xdr:colOff>
      <xdr:row>20</xdr:row>
      <xdr:rowOff>114302</xdr:rowOff>
    </xdr:from>
    <xdr:to>
      <xdr:col>3</xdr:col>
      <xdr:colOff>533401</xdr:colOff>
      <xdr:row>20</xdr:row>
      <xdr:rowOff>323446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9C0B459D-0EA0-4710-B89C-36E3664355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990851" y="83820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161926</xdr:colOff>
      <xdr:row>19</xdr:row>
      <xdr:rowOff>95252</xdr:rowOff>
    </xdr:from>
    <xdr:to>
      <xdr:col>3</xdr:col>
      <xdr:colOff>390526</xdr:colOff>
      <xdr:row>19</xdr:row>
      <xdr:rowOff>304396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37EF6303-468B-455A-B479-2EA374BA5E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47976" y="79724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4</xdr:col>
      <xdr:colOff>619126</xdr:colOff>
      <xdr:row>18</xdr:row>
      <xdr:rowOff>104777</xdr:rowOff>
    </xdr:from>
    <xdr:to>
      <xdr:col>5</xdr:col>
      <xdr:colOff>209551</xdr:colOff>
      <xdr:row>18</xdr:row>
      <xdr:rowOff>313921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632FE1E4-59CF-48AC-BFE3-E94B4285F7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0101" y="75914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4</xdr:col>
      <xdr:colOff>619126</xdr:colOff>
      <xdr:row>14</xdr:row>
      <xdr:rowOff>95252</xdr:rowOff>
    </xdr:from>
    <xdr:to>
      <xdr:col>5</xdr:col>
      <xdr:colOff>209551</xdr:colOff>
      <xdr:row>14</xdr:row>
      <xdr:rowOff>304396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EA2E0F50-902E-4D6E-BA3A-854F3D0AC4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0101" y="60198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219076</xdr:colOff>
      <xdr:row>15</xdr:row>
      <xdr:rowOff>104777</xdr:rowOff>
    </xdr:from>
    <xdr:to>
      <xdr:col>3</xdr:col>
      <xdr:colOff>447676</xdr:colOff>
      <xdr:row>15</xdr:row>
      <xdr:rowOff>313921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727B5DFE-DF7E-41E5-AAA7-9E6EB89B07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905126" y="64198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200026</xdr:colOff>
      <xdr:row>15</xdr:row>
      <xdr:rowOff>104777</xdr:rowOff>
    </xdr:from>
    <xdr:to>
      <xdr:col>2</xdr:col>
      <xdr:colOff>428626</xdr:colOff>
      <xdr:row>15</xdr:row>
      <xdr:rowOff>313921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95995896-C6E7-43DA-8996-FE822C3757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657351" y="64198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114301</xdr:colOff>
      <xdr:row>16</xdr:row>
      <xdr:rowOff>104777</xdr:rowOff>
    </xdr:from>
    <xdr:to>
      <xdr:col>2</xdr:col>
      <xdr:colOff>342901</xdr:colOff>
      <xdr:row>16</xdr:row>
      <xdr:rowOff>313921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FE540800-C289-4CEE-8CED-BC0156B6F3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6" y="68103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4</xdr:col>
      <xdr:colOff>628651</xdr:colOff>
      <xdr:row>10</xdr:row>
      <xdr:rowOff>95252</xdr:rowOff>
    </xdr:from>
    <xdr:to>
      <xdr:col>5</xdr:col>
      <xdr:colOff>219076</xdr:colOff>
      <xdr:row>10</xdr:row>
      <xdr:rowOff>304396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C7F5F607-C078-4062-A7C5-23B7A1B0CD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9626" y="44577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47626</xdr:colOff>
      <xdr:row>12</xdr:row>
      <xdr:rowOff>104777</xdr:rowOff>
    </xdr:from>
    <xdr:to>
      <xdr:col>5</xdr:col>
      <xdr:colOff>276226</xdr:colOff>
      <xdr:row>12</xdr:row>
      <xdr:rowOff>313921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B5626D0B-A0D4-4F7D-A80E-71588736D9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76776" y="52482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152401</xdr:colOff>
      <xdr:row>9</xdr:row>
      <xdr:rowOff>95252</xdr:rowOff>
    </xdr:from>
    <xdr:to>
      <xdr:col>3</xdr:col>
      <xdr:colOff>381001</xdr:colOff>
      <xdr:row>9</xdr:row>
      <xdr:rowOff>304396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9ABFFE3E-17A7-46CD-85A0-FE2296D1A3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38451" y="40671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3</xdr:row>
      <xdr:rowOff>76202</xdr:rowOff>
    </xdr:from>
    <xdr:to>
      <xdr:col>3</xdr:col>
      <xdr:colOff>371476</xdr:colOff>
      <xdr:row>3</xdr:row>
      <xdr:rowOff>285346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3C60B7E1-BD5C-4E32-842B-B9B0E42945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28926" y="17049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1219201</xdr:colOff>
      <xdr:row>5</xdr:row>
      <xdr:rowOff>104777</xdr:rowOff>
    </xdr:from>
    <xdr:to>
      <xdr:col>3</xdr:col>
      <xdr:colOff>219076</xdr:colOff>
      <xdr:row>5</xdr:row>
      <xdr:rowOff>313921</xdr:rowOff>
    </xdr:to>
    <xdr:pic>
      <xdr:nvPicPr>
        <xdr:cNvPr id="16" name="圖片 15">
          <a:extLst>
            <a:ext uri="{FF2B5EF4-FFF2-40B4-BE49-F238E27FC236}">
              <a16:creationId xmlns:a16="http://schemas.microsoft.com/office/drawing/2014/main" id="{A434DAD2-0D42-4FD4-A5A7-B556104B32C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76526" y="25146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4</xdr:col>
      <xdr:colOff>609601</xdr:colOff>
      <xdr:row>4</xdr:row>
      <xdr:rowOff>2</xdr:rowOff>
    </xdr:from>
    <xdr:to>
      <xdr:col>5</xdr:col>
      <xdr:colOff>200026</xdr:colOff>
      <xdr:row>4</xdr:row>
      <xdr:rowOff>209146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75E097E1-3032-4B65-B1C5-8D5A1BF825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00576" y="20193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14</xdr:row>
      <xdr:rowOff>104777</xdr:rowOff>
    </xdr:from>
    <xdr:to>
      <xdr:col>3</xdr:col>
      <xdr:colOff>371476</xdr:colOff>
      <xdr:row>14</xdr:row>
      <xdr:rowOff>313921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5FD0BDD9-0A98-4704-A753-5ABDADEB55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28926" y="60293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13</xdr:row>
      <xdr:rowOff>95252</xdr:rowOff>
    </xdr:from>
    <xdr:to>
      <xdr:col>3</xdr:col>
      <xdr:colOff>371476</xdr:colOff>
      <xdr:row>13</xdr:row>
      <xdr:rowOff>304396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8BD678E2-348A-4481-BB42-C6EB5127AB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28926" y="5629277"/>
          <a:ext cx="228600" cy="209144"/>
        </a:xfrm>
        <a:prstGeom prst="rect">
          <a:avLst/>
        </a:prstGeom>
      </xdr:spPr>
    </xdr:pic>
    <xdr:clientData/>
  </xdr:twoCellAnchor>
  <xdr:oneCellAnchor>
    <xdr:from>
      <xdr:col>4</xdr:col>
      <xdr:colOff>628651</xdr:colOff>
      <xdr:row>7</xdr:row>
      <xdr:rowOff>95252</xdr:rowOff>
    </xdr:from>
    <xdr:ext cx="228600" cy="209144"/>
    <xdr:pic>
      <xdr:nvPicPr>
        <xdr:cNvPr id="20" name="圖片 19">
          <a:extLst>
            <a:ext uri="{FF2B5EF4-FFF2-40B4-BE49-F238E27FC236}">
              <a16:creationId xmlns:a16="http://schemas.microsoft.com/office/drawing/2014/main" id="{3AB8F88E-8442-4999-A85F-738BF0FB1E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19626" y="2895602"/>
          <a:ext cx="228600" cy="20914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25</xdr:row>
      <xdr:rowOff>9526</xdr:rowOff>
    </xdr:from>
    <xdr:ext cx="249866" cy="228600"/>
    <xdr:pic>
      <xdr:nvPicPr>
        <xdr:cNvPr id="3" name="圖片 2">
          <a:extLst>
            <a:ext uri="{FF2B5EF4-FFF2-40B4-BE49-F238E27FC236}">
              <a16:creationId xmlns:a16="http://schemas.microsoft.com/office/drawing/2014/main" id="{451D8A93-905D-4C6F-8EAB-56043B1B64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363201"/>
          <a:ext cx="249866" cy="2286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7"/>
  <sheetViews>
    <sheetView tabSelected="1" zoomScaleNormal="100" workbookViewId="0">
      <selection activeCell="B2" sqref="B2:C2"/>
    </sheetView>
  </sheetViews>
  <sheetFormatPr defaultRowHeight="16.5"/>
  <cols>
    <col min="1" max="1" width="11" customWidth="1"/>
    <col min="2" max="2" width="8.125" style="5" customWidth="1"/>
    <col min="3" max="3" width="16.125" customWidth="1"/>
    <col min="4" max="4" width="17.125" customWidth="1"/>
    <col min="5" max="5" width="8.375" customWidth="1"/>
    <col min="6" max="6" width="14.25" customWidth="1"/>
    <col min="7" max="7" width="2.5" style="13" customWidth="1"/>
    <col min="8" max="13" width="3.125" customWidth="1"/>
    <col min="14" max="14" width="3.625" customWidth="1"/>
    <col min="15" max="19" width="0" hidden="1" customWidth="1"/>
  </cols>
  <sheetData>
    <row r="1" spans="1:21" ht="30.75" customHeight="1">
      <c r="A1" s="426" t="s">
        <v>63</v>
      </c>
      <c r="B1" s="426"/>
      <c r="C1" s="426"/>
      <c r="D1" s="426"/>
      <c r="E1" s="426"/>
      <c r="F1" s="426"/>
      <c r="G1" s="427"/>
      <c r="H1" s="427"/>
      <c r="I1" s="427"/>
      <c r="J1" s="427"/>
    </row>
    <row r="2" spans="1:21" ht="33.75" customHeight="1" thickBot="1">
      <c r="A2" s="142"/>
      <c r="B2" s="428" t="s">
        <v>564</v>
      </c>
      <c r="C2" s="428"/>
      <c r="D2" s="429" t="s">
        <v>337</v>
      </c>
      <c r="E2" s="429"/>
      <c r="F2" s="429"/>
    </row>
    <row r="3" spans="1:21" ht="63.75" customHeight="1" thickBot="1">
      <c r="A3" s="26" t="s">
        <v>64</v>
      </c>
      <c r="B3" s="27" t="s">
        <v>65</v>
      </c>
      <c r="C3" s="27" t="s">
        <v>66</v>
      </c>
      <c r="D3" s="27" t="s">
        <v>67</v>
      </c>
      <c r="E3" s="27" t="s">
        <v>51</v>
      </c>
      <c r="F3" s="27" t="s">
        <v>68</v>
      </c>
      <c r="G3" s="28" t="s">
        <v>69</v>
      </c>
      <c r="H3" s="29" t="s">
        <v>70</v>
      </c>
      <c r="I3" s="21" t="s">
        <v>71</v>
      </c>
      <c r="J3" s="23" t="s">
        <v>72</v>
      </c>
      <c r="K3" s="232" t="s">
        <v>104</v>
      </c>
      <c r="L3" s="22" t="s">
        <v>102</v>
      </c>
      <c r="M3" s="231" t="s">
        <v>103</v>
      </c>
      <c r="N3" s="30" t="s">
        <v>73</v>
      </c>
    </row>
    <row r="4" spans="1:21" ht="30.95" customHeight="1">
      <c r="A4" s="423" t="s">
        <v>317</v>
      </c>
      <c r="B4" s="370" t="s">
        <v>89</v>
      </c>
      <c r="C4" s="252" t="s">
        <v>133</v>
      </c>
      <c r="D4" s="54" t="s">
        <v>388</v>
      </c>
      <c r="E4" s="166" t="s">
        <v>90</v>
      </c>
      <c r="F4" s="236" t="s">
        <v>128</v>
      </c>
      <c r="G4" s="319"/>
      <c r="H4" s="340">
        <v>5.3</v>
      </c>
      <c r="I4" s="180">
        <v>2.2999999999999998</v>
      </c>
      <c r="J4" s="153">
        <v>1.7</v>
      </c>
      <c r="K4" s="153">
        <v>2.5</v>
      </c>
      <c r="L4" s="10"/>
      <c r="M4" s="10"/>
      <c r="N4" s="105">
        <f>(H4*70)+(I4*75)+(J4*25)+(K4*45)+(L4*60)+(M4*150)</f>
        <v>698.5</v>
      </c>
    </row>
    <row r="5" spans="1:21" ht="30.95" customHeight="1">
      <c r="A5" s="423" t="s">
        <v>318</v>
      </c>
      <c r="B5" s="371" t="s">
        <v>308</v>
      </c>
      <c r="C5" s="141" t="s">
        <v>416</v>
      </c>
      <c r="D5" s="54" t="s">
        <v>131</v>
      </c>
      <c r="E5" s="321" t="s">
        <v>115</v>
      </c>
      <c r="F5" s="254" t="s">
        <v>396</v>
      </c>
      <c r="G5" s="389" t="s">
        <v>314</v>
      </c>
      <c r="H5" s="179">
        <v>5</v>
      </c>
      <c r="I5" s="125">
        <v>2.5</v>
      </c>
      <c r="J5" s="125">
        <v>1.6</v>
      </c>
      <c r="K5" s="125">
        <v>2.5</v>
      </c>
      <c r="L5" s="55"/>
      <c r="M5" s="12"/>
      <c r="N5" s="105">
        <f t="shared" ref="N5:N23" si="0">(H5*70)+(I5*75)+(J5*25)+(K5*45)+(L5*60)+(M5*150)</f>
        <v>690</v>
      </c>
      <c r="O5" t="s">
        <v>60</v>
      </c>
    </row>
    <row r="6" spans="1:21" ht="30.95" customHeight="1">
      <c r="A6" s="423" t="s">
        <v>319</v>
      </c>
      <c r="B6" s="372" t="s">
        <v>132</v>
      </c>
      <c r="C6" s="141" t="s">
        <v>461</v>
      </c>
      <c r="D6" s="57" t="s">
        <v>414</v>
      </c>
      <c r="E6" s="322" t="s">
        <v>90</v>
      </c>
      <c r="F6" s="236" t="s">
        <v>350</v>
      </c>
      <c r="G6" s="55"/>
      <c r="H6" s="125">
        <v>5.0999999999999996</v>
      </c>
      <c r="I6" s="179">
        <v>2.4</v>
      </c>
      <c r="J6" s="125">
        <v>2</v>
      </c>
      <c r="K6" s="125">
        <v>2.5</v>
      </c>
      <c r="L6" s="55"/>
      <c r="M6" s="12"/>
      <c r="N6" s="105">
        <f t="shared" si="0"/>
        <v>699.5</v>
      </c>
    </row>
    <row r="7" spans="1:21" ht="30.95" customHeight="1">
      <c r="A7" s="423" t="s">
        <v>320</v>
      </c>
      <c r="B7" s="371" t="s">
        <v>308</v>
      </c>
      <c r="C7" s="141" t="s">
        <v>413</v>
      </c>
      <c r="D7" s="57" t="s">
        <v>127</v>
      </c>
      <c r="E7" s="322" t="s">
        <v>90</v>
      </c>
      <c r="F7" s="407" t="s">
        <v>415</v>
      </c>
      <c r="G7" s="319" t="s">
        <v>315</v>
      </c>
      <c r="H7" s="340">
        <v>5.0999999999999996</v>
      </c>
      <c r="I7" s="180">
        <v>2.2999999999999998</v>
      </c>
      <c r="J7" s="153">
        <v>1.6</v>
      </c>
      <c r="K7" s="153">
        <v>2.5</v>
      </c>
      <c r="L7" s="10">
        <v>1</v>
      </c>
      <c r="M7" s="10"/>
      <c r="N7" s="105">
        <f t="shared" si="0"/>
        <v>742</v>
      </c>
      <c r="O7" t="s">
        <v>59</v>
      </c>
    </row>
    <row r="8" spans="1:21" ht="30.95" customHeight="1" thickBot="1">
      <c r="A8" s="424" t="s">
        <v>321</v>
      </c>
      <c r="B8" s="373" t="s">
        <v>558</v>
      </c>
      <c r="C8" s="323" t="s">
        <v>547</v>
      </c>
      <c r="D8" s="145" t="s">
        <v>355</v>
      </c>
      <c r="E8" s="325" t="s">
        <v>90</v>
      </c>
      <c r="F8" s="408" t="s">
        <v>397</v>
      </c>
      <c r="G8" s="56"/>
      <c r="H8" s="341">
        <v>5.0999999999999996</v>
      </c>
      <c r="I8" s="127">
        <v>2.7</v>
      </c>
      <c r="J8" s="256">
        <v>2</v>
      </c>
      <c r="K8" s="256">
        <v>2.5</v>
      </c>
      <c r="L8" s="56"/>
      <c r="M8" s="11"/>
      <c r="N8" s="235">
        <f t="shared" ref="N8:N9" si="1">(H8*70)+(I8*75)+(J8*25)+(K8*45)+(L8*60)+(M8*150)</f>
        <v>722</v>
      </c>
      <c r="U8" s="406"/>
    </row>
    <row r="9" spans="1:21" ht="30.95" customHeight="1">
      <c r="A9" s="422" t="s">
        <v>562</v>
      </c>
      <c r="B9" s="371" t="s">
        <v>89</v>
      </c>
      <c r="C9" s="339" t="s">
        <v>405</v>
      </c>
      <c r="D9" s="349" t="s">
        <v>154</v>
      </c>
      <c r="E9" s="166" t="s">
        <v>90</v>
      </c>
      <c r="F9" s="254" t="s">
        <v>138</v>
      </c>
      <c r="G9" s="347"/>
      <c r="H9" s="179">
        <v>5.3</v>
      </c>
      <c r="I9" s="125">
        <v>2.4</v>
      </c>
      <c r="J9" s="179">
        <v>1.8</v>
      </c>
      <c r="K9" s="125">
        <v>2.5</v>
      </c>
      <c r="L9" s="55"/>
      <c r="M9" s="12"/>
      <c r="N9" s="350">
        <f t="shared" si="1"/>
        <v>708.5</v>
      </c>
    </row>
    <row r="10" spans="1:21" ht="30.95" customHeight="1">
      <c r="A10" s="143" t="s">
        <v>322</v>
      </c>
      <c r="B10" s="374" t="s">
        <v>308</v>
      </c>
      <c r="C10" s="252" t="s">
        <v>122</v>
      </c>
      <c r="D10" s="54" t="s">
        <v>353</v>
      </c>
      <c r="E10" s="321" t="s">
        <v>115</v>
      </c>
      <c r="F10" s="254" t="s">
        <v>404</v>
      </c>
      <c r="G10" s="388" t="s">
        <v>349</v>
      </c>
      <c r="H10" s="342">
        <v>5</v>
      </c>
      <c r="I10" s="178">
        <v>2.6</v>
      </c>
      <c r="J10" s="178">
        <v>1.6</v>
      </c>
      <c r="K10" s="348">
        <v>2.5</v>
      </c>
      <c r="L10" s="251"/>
      <c r="M10" s="10">
        <v>1</v>
      </c>
      <c r="N10" s="105">
        <f t="shared" si="0"/>
        <v>847.5</v>
      </c>
    </row>
    <row r="11" spans="1:21" ht="30.95" customHeight="1">
      <c r="A11" s="152" t="s">
        <v>323</v>
      </c>
      <c r="B11" s="372" t="s">
        <v>149</v>
      </c>
      <c r="C11" s="141" t="s">
        <v>364</v>
      </c>
      <c r="D11" s="57" t="s">
        <v>563</v>
      </c>
      <c r="E11" s="322" t="s">
        <v>90</v>
      </c>
      <c r="F11" s="254" t="s">
        <v>402</v>
      </c>
      <c r="G11" s="182"/>
      <c r="H11" s="125">
        <v>5.0999999999999996</v>
      </c>
      <c r="I11" s="125">
        <v>2.5</v>
      </c>
      <c r="J11" s="125">
        <v>1.3</v>
      </c>
      <c r="K11" s="180">
        <v>2.5</v>
      </c>
      <c r="L11" s="55"/>
      <c r="M11" s="12"/>
      <c r="N11" s="105">
        <f t="shared" si="0"/>
        <v>689.5</v>
      </c>
    </row>
    <row r="12" spans="1:21" ht="30.95" customHeight="1">
      <c r="A12" s="152" t="s">
        <v>324</v>
      </c>
      <c r="B12" s="371" t="s">
        <v>308</v>
      </c>
      <c r="C12" s="141" t="s">
        <v>129</v>
      </c>
      <c r="D12" s="57" t="s">
        <v>389</v>
      </c>
      <c r="E12" s="322" t="s">
        <v>90</v>
      </c>
      <c r="F12" s="394" t="s">
        <v>479</v>
      </c>
      <c r="G12" s="182" t="s">
        <v>315</v>
      </c>
      <c r="H12" s="179">
        <v>5</v>
      </c>
      <c r="I12" s="125">
        <v>2.7</v>
      </c>
      <c r="J12" s="125">
        <v>1.5</v>
      </c>
      <c r="K12" s="126">
        <v>2.5</v>
      </c>
      <c r="L12" s="55">
        <v>1</v>
      </c>
      <c r="M12" s="12"/>
      <c r="N12" s="105">
        <f t="shared" si="0"/>
        <v>762.5</v>
      </c>
      <c r="O12" t="s">
        <v>62</v>
      </c>
    </row>
    <row r="13" spans="1:21" ht="30.95" customHeight="1" thickBot="1">
      <c r="A13" s="167" t="s">
        <v>325</v>
      </c>
      <c r="B13" s="373" t="s">
        <v>558</v>
      </c>
      <c r="C13" s="253" t="s">
        <v>359</v>
      </c>
      <c r="D13" s="145" t="s">
        <v>425</v>
      </c>
      <c r="E13" s="325" t="s">
        <v>90</v>
      </c>
      <c r="F13" s="258" t="s">
        <v>120</v>
      </c>
      <c r="G13" s="56"/>
      <c r="H13" s="256">
        <v>5.2</v>
      </c>
      <c r="I13" s="127">
        <v>2.5</v>
      </c>
      <c r="J13" s="127">
        <v>1.6</v>
      </c>
      <c r="K13" s="127">
        <v>2.5</v>
      </c>
      <c r="L13" s="56"/>
      <c r="M13" s="11"/>
      <c r="N13" s="235">
        <f t="shared" si="0"/>
        <v>704</v>
      </c>
    </row>
    <row r="14" spans="1:21" ht="30.95" customHeight="1">
      <c r="A14" s="143" t="s">
        <v>326</v>
      </c>
      <c r="B14" s="370" t="s">
        <v>89</v>
      </c>
      <c r="C14" s="252" t="s">
        <v>367</v>
      </c>
      <c r="D14" s="54" t="s">
        <v>152</v>
      </c>
      <c r="E14" s="322" t="s">
        <v>90</v>
      </c>
      <c r="F14" s="254" t="s">
        <v>398</v>
      </c>
      <c r="G14" s="319"/>
      <c r="H14" s="340">
        <v>5</v>
      </c>
      <c r="I14" s="180">
        <v>3.3</v>
      </c>
      <c r="J14" s="153">
        <v>1.5</v>
      </c>
      <c r="K14" s="153">
        <v>2.5</v>
      </c>
      <c r="L14" s="10"/>
      <c r="M14" s="10"/>
      <c r="N14" s="105">
        <f t="shared" si="0"/>
        <v>747.5</v>
      </c>
    </row>
    <row r="15" spans="1:21" ht="30.95" customHeight="1">
      <c r="A15" s="143" t="s">
        <v>327</v>
      </c>
      <c r="B15" s="371" t="s">
        <v>308</v>
      </c>
      <c r="C15" s="141" t="s">
        <v>351</v>
      </c>
      <c r="D15" s="57" t="s">
        <v>354</v>
      </c>
      <c r="E15" s="321" t="s">
        <v>115</v>
      </c>
      <c r="F15" s="236" t="s">
        <v>406</v>
      </c>
      <c r="G15" s="182"/>
      <c r="H15" s="343">
        <v>5</v>
      </c>
      <c r="I15" s="125">
        <v>3</v>
      </c>
      <c r="J15" s="125">
        <v>1.5</v>
      </c>
      <c r="K15" s="125">
        <v>2.5</v>
      </c>
      <c r="L15" s="55"/>
      <c r="M15" s="10"/>
      <c r="N15" s="105">
        <f>(H15*70)+(I15*75)+(J15*25)+(K15*45)+(L15*60)+(M15*150)</f>
        <v>725</v>
      </c>
    </row>
    <row r="16" spans="1:21" ht="30.95" customHeight="1">
      <c r="A16" s="143" t="s">
        <v>328</v>
      </c>
      <c r="B16" s="372" t="s">
        <v>132</v>
      </c>
      <c r="C16" s="141" t="s">
        <v>390</v>
      </c>
      <c r="D16" s="54" t="s">
        <v>407</v>
      </c>
      <c r="E16" s="322" t="s">
        <v>90</v>
      </c>
      <c r="F16" s="254"/>
      <c r="G16" s="182"/>
      <c r="H16" s="153">
        <v>5</v>
      </c>
      <c r="I16" s="180">
        <v>2.2999999999999998</v>
      </c>
      <c r="J16" s="180">
        <v>1.9</v>
      </c>
      <c r="K16" s="180">
        <v>2.5</v>
      </c>
      <c r="L16" s="10"/>
      <c r="M16" s="12"/>
      <c r="N16" s="105">
        <f t="shared" si="0"/>
        <v>682.5</v>
      </c>
      <c r="O16" t="s">
        <v>61</v>
      </c>
    </row>
    <row r="17" spans="1:21" ht="30.95" customHeight="1">
      <c r="A17" s="143" t="s">
        <v>329</v>
      </c>
      <c r="B17" s="371" t="s">
        <v>308</v>
      </c>
      <c r="C17" s="141" t="s">
        <v>348</v>
      </c>
      <c r="D17" s="57" t="s">
        <v>360</v>
      </c>
      <c r="E17" s="326" t="s">
        <v>90</v>
      </c>
      <c r="F17" s="407" t="s">
        <v>485</v>
      </c>
      <c r="G17" s="182" t="s">
        <v>315</v>
      </c>
      <c r="H17" s="179">
        <v>5.3</v>
      </c>
      <c r="I17" s="125">
        <v>2.2999999999999998</v>
      </c>
      <c r="J17" s="179">
        <v>1.6</v>
      </c>
      <c r="K17" s="153">
        <v>2.5</v>
      </c>
      <c r="L17" s="55">
        <v>1</v>
      </c>
      <c r="M17" s="12"/>
      <c r="N17" s="105">
        <f t="shared" si="0"/>
        <v>756</v>
      </c>
    </row>
    <row r="18" spans="1:21" ht="30.95" customHeight="1" thickBot="1">
      <c r="A18" s="144" t="s">
        <v>330</v>
      </c>
      <c r="B18" s="373" t="s">
        <v>558</v>
      </c>
      <c r="C18" s="253" t="s">
        <v>412</v>
      </c>
      <c r="D18" s="145" t="s">
        <v>391</v>
      </c>
      <c r="E18" s="325" t="s">
        <v>90</v>
      </c>
      <c r="F18" s="258" t="s">
        <v>400</v>
      </c>
      <c r="G18" s="377"/>
      <c r="H18" s="341">
        <v>5</v>
      </c>
      <c r="I18" s="127">
        <v>2.5</v>
      </c>
      <c r="J18" s="256">
        <v>2</v>
      </c>
      <c r="K18" s="256">
        <v>2.5</v>
      </c>
      <c r="L18" s="56"/>
      <c r="M18" s="11"/>
      <c r="N18" s="235">
        <f t="shared" si="0"/>
        <v>700</v>
      </c>
      <c r="U18" s="409"/>
    </row>
    <row r="19" spans="1:21" ht="30.95" customHeight="1">
      <c r="A19" s="143" t="s">
        <v>331</v>
      </c>
      <c r="B19" s="370" t="s">
        <v>89</v>
      </c>
      <c r="C19" s="252" t="s">
        <v>394</v>
      </c>
      <c r="D19" s="54" t="s">
        <v>369</v>
      </c>
      <c r="E19" s="324" t="s">
        <v>135</v>
      </c>
      <c r="F19" s="254" t="s">
        <v>401</v>
      </c>
      <c r="G19" s="319"/>
      <c r="H19" s="340">
        <v>5.3</v>
      </c>
      <c r="I19" s="180">
        <v>2.4</v>
      </c>
      <c r="J19" s="180">
        <v>1.5</v>
      </c>
      <c r="K19" s="180">
        <v>2.5</v>
      </c>
      <c r="L19" s="10"/>
      <c r="M19" s="10"/>
      <c r="N19" s="105">
        <f t="shared" si="0"/>
        <v>701</v>
      </c>
    </row>
    <row r="20" spans="1:21" ht="30.95" customHeight="1">
      <c r="A20" s="143" t="s">
        <v>332</v>
      </c>
      <c r="B20" s="371" t="s">
        <v>308</v>
      </c>
      <c r="C20" s="252" t="s">
        <v>392</v>
      </c>
      <c r="D20" s="57" t="s">
        <v>395</v>
      </c>
      <c r="E20" s="321" t="s">
        <v>115</v>
      </c>
      <c r="F20" s="254" t="s">
        <v>478</v>
      </c>
      <c r="G20" s="182"/>
      <c r="H20" s="344">
        <v>5.4</v>
      </c>
      <c r="I20" s="126">
        <v>3</v>
      </c>
      <c r="J20" s="126">
        <v>1.5</v>
      </c>
      <c r="K20" s="126">
        <v>2.5</v>
      </c>
      <c r="L20" s="12"/>
      <c r="M20" s="12"/>
      <c r="N20" s="105">
        <f t="shared" si="0"/>
        <v>753</v>
      </c>
    </row>
    <row r="21" spans="1:21" ht="30.95" customHeight="1">
      <c r="A21" s="152" t="s">
        <v>333</v>
      </c>
      <c r="B21" s="372" t="s">
        <v>89</v>
      </c>
      <c r="C21" s="252" t="s">
        <v>130</v>
      </c>
      <c r="D21" s="57" t="s">
        <v>363</v>
      </c>
      <c r="E21" s="322" t="s">
        <v>90</v>
      </c>
      <c r="F21" s="236"/>
      <c r="G21" s="182"/>
      <c r="H21" s="344">
        <v>5</v>
      </c>
      <c r="I21" s="126">
        <v>2.2999999999999998</v>
      </c>
      <c r="J21" s="126">
        <v>2</v>
      </c>
      <c r="K21" s="126">
        <v>2.5</v>
      </c>
      <c r="L21" s="12"/>
      <c r="M21" s="12"/>
      <c r="N21" s="105">
        <f t="shared" ref="N21:N22" si="2">(H21*70)+(I21*75)+(J21*25)+(K21*45)+(L21*60)+(M21*150)</f>
        <v>685</v>
      </c>
    </row>
    <row r="22" spans="1:21" ht="30.95" customHeight="1">
      <c r="A22" s="143" t="s">
        <v>334</v>
      </c>
      <c r="B22" s="371" t="s">
        <v>308</v>
      </c>
      <c r="C22" s="300" t="s">
        <v>393</v>
      </c>
      <c r="D22" s="301" t="s">
        <v>409</v>
      </c>
      <c r="E22" s="326" t="s">
        <v>136</v>
      </c>
      <c r="F22" s="255" t="s">
        <v>358</v>
      </c>
      <c r="G22" s="182" t="s">
        <v>315</v>
      </c>
      <c r="H22" s="345">
        <v>5</v>
      </c>
      <c r="I22" s="302">
        <v>2.4</v>
      </c>
      <c r="J22" s="302">
        <v>1.9</v>
      </c>
      <c r="K22" s="126">
        <v>2.5</v>
      </c>
      <c r="L22" s="12">
        <v>1</v>
      </c>
      <c r="M22" s="12"/>
      <c r="N22" s="105">
        <f t="shared" si="2"/>
        <v>750</v>
      </c>
    </row>
    <row r="23" spans="1:21" ht="30.95" customHeight="1" thickBot="1">
      <c r="A23" s="351" t="s">
        <v>335</v>
      </c>
      <c r="B23" s="375" t="s">
        <v>558</v>
      </c>
      <c r="C23" s="352" t="s">
        <v>408</v>
      </c>
      <c r="D23" s="353" t="s">
        <v>365</v>
      </c>
      <c r="E23" s="325" t="s">
        <v>90</v>
      </c>
      <c r="F23" s="354" t="s">
        <v>410</v>
      </c>
      <c r="G23" s="355"/>
      <c r="H23" s="356">
        <v>5.2</v>
      </c>
      <c r="I23" s="357">
        <v>3.1</v>
      </c>
      <c r="J23" s="357">
        <v>1.6</v>
      </c>
      <c r="K23" s="357">
        <v>2.5</v>
      </c>
      <c r="L23" s="358"/>
      <c r="M23" s="359"/>
      <c r="N23" s="360">
        <f t="shared" si="0"/>
        <v>749</v>
      </c>
    </row>
    <row r="24" spans="1:21" ht="30.95" customHeight="1" thickBot="1">
      <c r="A24" s="361" t="s">
        <v>316</v>
      </c>
      <c r="B24" s="376" t="s">
        <v>336</v>
      </c>
      <c r="C24" s="362" t="s">
        <v>352</v>
      </c>
      <c r="D24" s="363" t="s">
        <v>411</v>
      </c>
      <c r="E24" s="390" t="s">
        <v>90</v>
      </c>
      <c r="F24" s="364" t="s">
        <v>399</v>
      </c>
      <c r="G24" s="365"/>
      <c r="H24" s="378">
        <v>5.2</v>
      </c>
      <c r="I24" s="366">
        <v>2.2999999999999998</v>
      </c>
      <c r="J24" s="366">
        <v>1.7</v>
      </c>
      <c r="K24" s="366">
        <v>2.5</v>
      </c>
      <c r="L24" s="367"/>
      <c r="M24" s="368"/>
      <c r="N24" s="369">
        <f t="shared" ref="N24" si="3">(H24*70)+(I24*75)+(J24*25)+(K24*45)+(L24*60)+(M24*150)</f>
        <v>691.5</v>
      </c>
    </row>
    <row r="25" spans="1:21" ht="30" customHeight="1">
      <c r="A25" s="38" t="s">
        <v>82</v>
      </c>
      <c r="B25" s="39"/>
      <c r="C25" s="39"/>
      <c r="D25" s="40" t="s">
        <v>83</v>
      </c>
      <c r="E25" s="39"/>
      <c r="F25" s="41"/>
      <c r="G25" s="38" t="s">
        <v>84</v>
      </c>
      <c r="H25" s="41"/>
      <c r="I25" s="41"/>
      <c r="J25" s="41"/>
      <c r="K25" s="41"/>
      <c r="L25" s="24"/>
      <c r="M25" s="9"/>
      <c r="N25" s="9"/>
    </row>
    <row r="26" spans="1:21">
      <c r="A26" s="425" t="s">
        <v>345</v>
      </c>
      <c r="B26" s="425"/>
      <c r="C26" s="425"/>
      <c r="D26" s="425"/>
      <c r="E26" s="425"/>
      <c r="F26" s="425"/>
      <c r="G26" s="425"/>
      <c r="H26" s="425"/>
      <c r="I26" s="425"/>
      <c r="J26" s="425"/>
      <c r="K26" s="425"/>
      <c r="L26" s="425"/>
      <c r="M26" s="425"/>
      <c r="N26" s="425"/>
    </row>
    <row r="27" spans="1:21" ht="17.25" customHeight="1">
      <c r="A27" s="430" t="s">
        <v>346</v>
      </c>
      <c r="B27" s="425"/>
      <c r="C27" s="425"/>
      <c r="D27" s="425"/>
      <c r="E27" s="425"/>
      <c r="F27" s="425"/>
      <c r="G27" s="425"/>
      <c r="H27" s="425"/>
      <c r="I27" s="425"/>
      <c r="J27" s="425"/>
      <c r="K27" s="425"/>
      <c r="L27" s="425"/>
      <c r="M27" s="425"/>
      <c r="N27" s="425"/>
    </row>
  </sheetData>
  <mergeCells count="5">
    <mergeCell ref="A26:N26"/>
    <mergeCell ref="A1:J1"/>
    <mergeCell ref="B2:C2"/>
    <mergeCell ref="D2:F2"/>
    <mergeCell ref="A27:N27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7"/>
  <sheetViews>
    <sheetView workbookViewId="0">
      <selection activeCell="B2" sqref="B2:C2"/>
    </sheetView>
  </sheetViews>
  <sheetFormatPr defaultRowHeight="16.5"/>
  <cols>
    <col min="1" max="1" width="11.125" customWidth="1"/>
    <col min="2" max="2" width="8.125" style="5" customWidth="1"/>
    <col min="3" max="3" width="16.125" customWidth="1"/>
    <col min="4" max="4" width="15.875" customWidth="1"/>
    <col min="5" max="5" width="8.375" customWidth="1"/>
    <col min="6" max="6" width="13.875" customWidth="1"/>
    <col min="7" max="7" width="2.5" style="13" customWidth="1"/>
    <col min="8" max="13" width="3.125" customWidth="1"/>
    <col min="14" max="14" width="3.625" customWidth="1"/>
  </cols>
  <sheetData>
    <row r="1" spans="1:16" ht="32.25">
      <c r="A1" s="426" t="s">
        <v>63</v>
      </c>
      <c r="B1" s="426"/>
      <c r="C1" s="426"/>
      <c r="D1" s="426"/>
      <c r="E1" s="426"/>
      <c r="F1" s="426"/>
      <c r="G1" s="427"/>
      <c r="H1" s="427"/>
      <c r="I1" s="427"/>
      <c r="J1" s="427"/>
    </row>
    <row r="2" spans="1:16" ht="33" customHeight="1" thickBot="1">
      <c r="A2" s="168" t="s">
        <v>77</v>
      </c>
      <c r="B2" s="428" t="s">
        <v>564</v>
      </c>
      <c r="C2" s="428"/>
      <c r="D2" s="429" t="s">
        <v>337</v>
      </c>
      <c r="E2" s="429"/>
      <c r="F2" s="429"/>
    </row>
    <row r="3" spans="1:16" ht="63.75" thickBot="1">
      <c r="A3" s="26" t="s">
        <v>64</v>
      </c>
      <c r="B3" s="27" t="s">
        <v>65</v>
      </c>
      <c r="C3" s="27" t="s">
        <v>66</v>
      </c>
      <c r="D3" s="27" t="s">
        <v>67</v>
      </c>
      <c r="E3" s="27" t="s">
        <v>51</v>
      </c>
      <c r="F3" s="27" t="s">
        <v>0</v>
      </c>
      <c r="G3" s="28" t="s">
        <v>69</v>
      </c>
      <c r="H3" s="29" t="s">
        <v>70</v>
      </c>
      <c r="I3" s="21" t="s">
        <v>71</v>
      </c>
      <c r="J3" s="23" t="s">
        <v>72</v>
      </c>
      <c r="K3" s="232" t="s">
        <v>104</v>
      </c>
      <c r="L3" s="22" t="s">
        <v>102</v>
      </c>
      <c r="M3" s="231" t="s">
        <v>103</v>
      </c>
      <c r="N3" s="30" t="s">
        <v>73</v>
      </c>
    </row>
    <row r="4" spans="1:16" ht="30.95" customHeight="1">
      <c r="A4" s="423" t="s">
        <v>317</v>
      </c>
      <c r="B4" s="370" t="s">
        <v>89</v>
      </c>
      <c r="C4" s="339" t="s">
        <v>426</v>
      </c>
      <c r="D4" s="54" t="s">
        <v>388</v>
      </c>
      <c r="E4" s="166" t="s">
        <v>90</v>
      </c>
      <c r="F4" s="381" t="s">
        <v>302</v>
      </c>
      <c r="G4" s="319"/>
      <c r="H4" s="340">
        <v>5.3</v>
      </c>
      <c r="I4" s="180">
        <v>2.2999999999999998</v>
      </c>
      <c r="J4" s="153">
        <v>1.7</v>
      </c>
      <c r="K4" s="153">
        <v>2.5</v>
      </c>
      <c r="L4" s="10"/>
      <c r="M4" s="10"/>
      <c r="N4" s="105">
        <f>(H4*70)+(I4*75)+(J4*25)+(K4*45)+(L4*60)+(M4*150)</f>
        <v>698.5</v>
      </c>
    </row>
    <row r="5" spans="1:16" ht="30.95" customHeight="1">
      <c r="A5" s="423" t="s">
        <v>318</v>
      </c>
      <c r="B5" s="371" t="s">
        <v>308</v>
      </c>
      <c r="C5" s="141" t="s">
        <v>371</v>
      </c>
      <c r="D5" s="54" t="s">
        <v>305</v>
      </c>
      <c r="E5" s="321" t="s">
        <v>115</v>
      </c>
      <c r="F5" s="254" t="s">
        <v>419</v>
      </c>
      <c r="G5" s="389" t="s">
        <v>314</v>
      </c>
      <c r="H5" s="179">
        <v>5</v>
      </c>
      <c r="I5" s="125">
        <v>2.5</v>
      </c>
      <c r="J5" s="125">
        <v>1.6</v>
      </c>
      <c r="K5" s="125">
        <v>2.5</v>
      </c>
      <c r="L5" s="55"/>
      <c r="M5" s="12"/>
      <c r="N5" s="105">
        <f t="shared" ref="N5:N24" si="0">(H5*70)+(I5*75)+(J5*25)+(K5*45)+(L5*60)+(M5*150)</f>
        <v>690</v>
      </c>
    </row>
    <row r="6" spans="1:16" ht="30.95" customHeight="1">
      <c r="A6" s="423" t="s">
        <v>319</v>
      </c>
      <c r="B6" s="372" t="s">
        <v>132</v>
      </c>
      <c r="C6" s="141" t="s">
        <v>370</v>
      </c>
      <c r="D6" s="57" t="s">
        <v>414</v>
      </c>
      <c r="E6" s="322" t="s">
        <v>90</v>
      </c>
      <c r="F6" s="236" t="s">
        <v>350</v>
      </c>
      <c r="G6" s="55"/>
      <c r="H6" s="125">
        <v>5.0999999999999996</v>
      </c>
      <c r="I6" s="179">
        <v>2.4</v>
      </c>
      <c r="J6" s="125">
        <v>2</v>
      </c>
      <c r="K6" s="125">
        <v>2.5</v>
      </c>
      <c r="L6" s="55"/>
      <c r="M6" s="12"/>
      <c r="N6" s="105">
        <f t="shared" si="0"/>
        <v>699.5</v>
      </c>
    </row>
    <row r="7" spans="1:16" ht="30.95" customHeight="1">
      <c r="A7" s="423" t="s">
        <v>320</v>
      </c>
      <c r="B7" s="371" t="s">
        <v>308</v>
      </c>
      <c r="C7" s="141" t="s">
        <v>387</v>
      </c>
      <c r="D7" s="57" t="s">
        <v>127</v>
      </c>
      <c r="E7" s="322" t="s">
        <v>90</v>
      </c>
      <c r="F7" s="407" t="s">
        <v>415</v>
      </c>
      <c r="G7" s="319" t="s">
        <v>315</v>
      </c>
      <c r="H7" s="340">
        <v>5.0999999999999996</v>
      </c>
      <c r="I7" s="180">
        <v>2.2999999999999998</v>
      </c>
      <c r="J7" s="153">
        <v>1.6</v>
      </c>
      <c r="K7" s="153">
        <v>2.5</v>
      </c>
      <c r="L7" s="10">
        <v>1</v>
      </c>
      <c r="M7" s="10"/>
      <c r="N7" s="105">
        <f t="shared" si="0"/>
        <v>742</v>
      </c>
    </row>
    <row r="8" spans="1:16" ht="30.95" customHeight="1" thickBot="1">
      <c r="A8" s="424" t="s">
        <v>321</v>
      </c>
      <c r="B8" s="373" t="s">
        <v>558</v>
      </c>
      <c r="C8" s="379" t="s">
        <v>137</v>
      </c>
      <c r="D8" s="145" t="s">
        <v>355</v>
      </c>
      <c r="E8" s="325" t="s">
        <v>90</v>
      </c>
      <c r="F8" s="254" t="s">
        <v>307</v>
      </c>
      <c r="G8" s="56"/>
      <c r="H8" s="341">
        <v>5.0999999999999996</v>
      </c>
      <c r="I8" s="127">
        <v>2.7</v>
      </c>
      <c r="J8" s="256">
        <v>2</v>
      </c>
      <c r="K8" s="256">
        <v>2.5</v>
      </c>
      <c r="L8" s="56"/>
      <c r="M8" s="11"/>
      <c r="N8" s="235">
        <f t="shared" si="0"/>
        <v>722</v>
      </c>
      <c r="P8" s="409"/>
    </row>
    <row r="9" spans="1:16" ht="30.95" customHeight="1">
      <c r="A9" s="422" t="s">
        <v>562</v>
      </c>
      <c r="B9" s="371" t="s">
        <v>89</v>
      </c>
      <c r="C9" s="391" t="s">
        <v>418</v>
      </c>
      <c r="D9" s="54" t="s">
        <v>374</v>
      </c>
      <c r="E9" s="322" t="s">
        <v>90</v>
      </c>
      <c r="F9" s="381" t="s">
        <v>304</v>
      </c>
      <c r="G9" s="347"/>
      <c r="H9" s="179">
        <v>5.3</v>
      </c>
      <c r="I9" s="125">
        <v>2.4</v>
      </c>
      <c r="J9" s="179">
        <v>1.8</v>
      </c>
      <c r="K9" s="125">
        <v>2.5</v>
      </c>
      <c r="L9" s="55"/>
      <c r="M9" s="12"/>
      <c r="N9" s="105">
        <f t="shared" ref="N9" si="1">(H9*70)+(I9*75)+(J9*25)+(K9*45)+(L9*60)+(M9*150)</f>
        <v>708.5</v>
      </c>
    </row>
    <row r="10" spans="1:16" ht="30.95" customHeight="1">
      <c r="A10" s="143" t="s">
        <v>322</v>
      </c>
      <c r="B10" s="374" t="s">
        <v>308</v>
      </c>
      <c r="C10" s="141" t="s">
        <v>306</v>
      </c>
      <c r="D10" s="54" t="s">
        <v>372</v>
      </c>
      <c r="E10" s="380" t="s">
        <v>115</v>
      </c>
      <c r="F10" s="236" t="s">
        <v>373</v>
      </c>
      <c r="G10" s="388" t="s">
        <v>349</v>
      </c>
      <c r="H10" s="342">
        <v>5</v>
      </c>
      <c r="I10" s="178">
        <v>2.6</v>
      </c>
      <c r="J10" s="178">
        <v>1.6</v>
      </c>
      <c r="K10" s="348">
        <v>2.5</v>
      </c>
      <c r="L10" s="251"/>
      <c r="M10" s="10">
        <v>1</v>
      </c>
      <c r="N10" s="350">
        <f t="shared" si="0"/>
        <v>847.5</v>
      </c>
    </row>
    <row r="11" spans="1:16" ht="30.95" customHeight="1">
      <c r="A11" s="152" t="s">
        <v>323</v>
      </c>
      <c r="B11" s="372" t="s">
        <v>89</v>
      </c>
      <c r="C11" s="141" t="s">
        <v>153</v>
      </c>
      <c r="D11" s="57" t="s">
        <v>356</v>
      </c>
      <c r="E11" s="326" t="s">
        <v>90</v>
      </c>
      <c r="F11" s="254" t="s">
        <v>357</v>
      </c>
      <c r="G11" s="182"/>
      <c r="H11" s="125">
        <v>5.0999999999999996</v>
      </c>
      <c r="I11" s="125">
        <v>2.5</v>
      </c>
      <c r="J11" s="125">
        <v>1.3</v>
      </c>
      <c r="K11" s="180">
        <v>2.5</v>
      </c>
      <c r="L11" s="55"/>
      <c r="M11" s="12"/>
      <c r="N11" s="350">
        <f t="shared" si="0"/>
        <v>689.5</v>
      </c>
    </row>
    <row r="12" spans="1:16" ht="30.95" customHeight="1">
      <c r="A12" s="152" t="s">
        <v>324</v>
      </c>
      <c r="B12" s="371" t="s">
        <v>308</v>
      </c>
      <c r="C12" s="141" t="s">
        <v>375</v>
      </c>
      <c r="D12" s="57" t="s">
        <v>417</v>
      </c>
      <c r="E12" s="322" t="s">
        <v>90</v>
      </c>
      <c r="F12" s="236" t="s">
        <v>480</v>
      </c>
      <c r="G12" s="182" t="s">
        <v>315</v>
      </c>
      <c r="H12" s="179">
        <v>5</v>
      </c>
      <c r="I12" s="125">
        <v>2.7</v>
      </c>
      <c r="J12" s="125">
        <v>1.5</v>
      </c>
      <c r="K12" s="126">
        <v>2.5</v>
      </c>
      <c r="L12" s="55">
        <v>1</v>
      </c>
      <c r="M12" s="12"/>
      <c r="N12" s="350">
        <f t="shared" si="0"/>
        <v>762.5</v>
      </c>
    </row>
    <row r="13" spans="1:16" ht="30.95" customHeight="1" thickBot="1">
      <c r="A13" s="167" t="s">
        <v>325</v>
      </c>
      <c r="B13" s="373" t="s">
        <v>558</v>
      </c>
      <c r="C13" s="253" t="s">
        <v>376</v>
      </c>
      <c r="D13" s="145" t="s">
        <v>425</v>
      </c>
      <c r="E13" s="325" t="s">
        <v>90</v>
      </c>
      <c r="F13" s="258" t="s">
        <v>120</v>
      </c>
      <c r="G13" s="56"/>
      <c r="H13" s="256">
        <v>5.2</v>
      </c>
      <c r="I13" s="127">
        <v>2.5</v>
      </c>
      <c r="J13" s="127">
        <v>1.6</v>
      </c>
      <c r="K13" s="127">
        <v>2.5</v>
      </c>
      <c r="L13" s="56"/>
      <c r="M13" s="11"/>
      <c r="N13" s="235">
        <f t="shared" si="0"/>
        <v>704</v>
      </c>
    </row>
    <row r="14" spans="1:16" ht="30.95" customHeight="1">
      <c r="A14" s="143" t="s">
        <v>326</v>
      </c>
      <c r="B14" s="370" t="s">
        <v>89</v>
      </c>
      <c r="C14" s="252" t="s">
        <v>152</v>
      </c>
      <c r="D14" s="54" t="s">
        <v>134</v>
      </c>
      <c r="E14" s="322" t="s">
        <v>90</v>
      </c>
      <c r="F14" s="254" t="s">
        <v>303</v>
      </c>
      <c r="G14" s="319"/>
      <c r="H14" s="340">
        <v>5</v>
      </c>
      <c r="I14" s="180">
        <v>3.3</v>
      </c>
      <c r="J14" s="153">
        <v>1.5</v>
      </c>
      <c r="K14" s="153">
        <v>2.5</v>
      </c>
      <c r="L14" s="10"/>
      <c r="M14" s="10"/>
      <c r="N14" s="105">
        <f t="shared" si="0"/>
        <v>747.5</v>
      </c>
    </row>
    <row r="15" spans="1:16" ht="30.95" customHeight="1">
      <c r="A15" s="143" t="s">
        <v>327</v>
      </c>
      <c r="B15" s="371" t="s">
        <v>308</v>
      </c>
      <c r="C15" s="252" t="s">
        <v>380</v>
      </c>
      <c r="D15" s="57" t="s">
        <v>427</v>
      </c>
      <c r="E15" s="321" t="s">
        <v>115</v>
      </c>
      <c r="F15" s="236" t="s">
        <v>362</v>
      </c>
      <c r="G15" s="182"/>
      <c r="H15" s="343">
        <v>5</v>
      </c>
      <c r="I15" s="125">
        <v>3</v>
      </c>
      <c r="J15" s="125">
        <v>1.5</v>
      </c>
      <c r="K15" s="125">
        <v>2.5</v>
      </c>
      <c r="L15" s="55"/>
      <c r="M15" s="10"/>
      <c r="N15" s="105">
        <f>(H15*70)+(I15*75)+(J15*25)+(K15*45)+(L15*60)+(M15*150)</f>
        <v>725</v>
      </c>
    </row>
    <row r="16" spans="1:16" ht="30.95" customHeight="1">
      <c r="A16" s="143" t="s">
        <v>328</v>
      </c>
      <c r="B16" s="372" t="s">
        <v>132</v>
      </c>
      <c r="C16" s="141" t="s">
        <v>390</v>
      </c>
      <c r="D16" s="54" t="s">
        <v>423</v>
      </c>
      <c r="E16" s="322" t="s">
        <v>90</v>
      </c>
      <c r="F16" s="254"/>
      <c r="G16" s="182"/>
      <c r="H16" s="153">
        <v>5</v>
      </c>
      <c r="I16" s="180">
        <v>2.2999999999999998</v>
      </c>
      <c r="J16" s="180">
        <v>1.9</v>
      </c>
      <c r="K16" s="180">
        <v>2.5</v>
      </c>
      <c r="L16" s="10"/>
      <c r="M16" s="12"/>
      <c r="N16" s="105">
        <f t="shared" si="0"/>
        <v>682.5</v>
      </c>
    </row>
    <row r="17" spans="1:16" ht="30.95" customHeight="1">
      <c r="A17" s="143" t="s">
        <v>329</v>
      </c>
      <c r="B17" s="371" t="s">
        <v>308</v>
      </c>
      <c r="C17" s="252" t="s">
        <v>384</v>
      </c>
      <c r="D17" s="57" t="s">
        <v>379</v>
      </c>
      <c r="E17" s="326" t="s">
        <v>90</v>
      </c>
      <c r="F17" s="410" t="s">
        <v>485</v>
      </c>
      <c r="G17" s="182" t="s">
        <v>315</v>
      </c>
      <c r="H17" s="179">
        <v>5.3</v>
      </c>
      <c r="I17" s="125">
        <v>2.2999999999999998</v>
      </c>
      <c r="J17" s="179">
        <v>1.6</v>
      </c>
      <c r="K17" s="153">
        <v>2.5</v>
      </c>
      <c r="L17" s="55">
        <v>1</v>
      </c>
      <c r="M17" s="12"/>
      <c r="N17" s="105">
        <f t="shared" si="0"/>
        <v>756</v>
      </c>
    </row>
    <row r="18" spans="1:16" ht="30.95" customHeight="1" thickBot="1">
      <c r="A18" s="144" t="s">
        <v>330</v>
      </c>
      <c r="B18" s="373" t="s">
        <v>558</v>
      </c>
      <c r="C18" s="253" t="s">
        <v>424</v>
      </c>
      <c r="D18" s="145" t="s">
        <v>121</v>
      </c>
      <c r="E18" s="325" t="s">
        <v>90</v>
      </c>
      <c r="F18" s="258" t="s">
        <v>420</v>
      </c>
      <c r="G18" s="377"/>
      <c r="H18" s="341">
        <v>5</v>
      </c>
      <c r="I18" s="127">
        <v>2.5</v>
      </c>
      <c r="J18" s="256">
        <v>2</v>
      </c>
      <c r="K18" s="256">
        <v>2.5</v>
      </c>
      <c r="L18" s="56"/>
      <c r="M18" s="11"/>
      <c r="N18" s="235">
        <f t="shared" si="0"/>
        <v>700</v>
      </c>
      <c r="P18" s="406"/>
    </row>
    <row r="19" spans="1:16" ht="30.95" customHeight="1">
      <c r="A19" s="143" t="s">
        <v>331</v>
      </c>
      <c r="B19" s="370" t="s">
        <v>89</v>
      </c>
      <c r="C19" s="252" t="s">
        <v>382</v>
      </c>
      <c r="D19" s="54" t="s">
        <v>369</v>
      </c>
      <c r="E19" s="324" t="s">
        <v>90</v>
      </c>
      <c r="F19" s="254" t="s">
        <v>401</v>
      </c>
      <c r="G19" s="319"/>
      <c r="H19" s="340">
        <v>5.3</v>
      </c>
      <c r="I19" s="180">
        <v>2.4</v>
      </c>
      <c r="J19" s="180">
        <v>1.5</v>
      </c>
      <c r="K19" s="180">
        <v>2.5</v>
      </c>
      <c r="L19" s="10"/>
      <c r="M19" s="10"/>
      <c r="N19" s="105">
        <f t="shared" si="0"/>
        <v>701</v>
      </c>
    </row>
    <row r="20" spans="1:16" ht="30.95" customHeight="1">
      <c r="A20" s="143" t="s">
        <v>332</v>
      </c>
      <c r="B20" s="371" t="s">
        <v>308</v>
      </c>
      <c r="C20" s="141" t="s">
        <v>386</v>
      </c>
      <c r="D20" s="57" t="s">
        <v>366</v>
      </c>
      <c r="E20" s="321" t="s">
        <v>115</v>
      </c>
      <c r="F20" s="254" t="s">
        <v>478</v>
      </c>
      <c r="G20" s="182"/>
      <c r="H20" s="344">
        <v>5.4</v>
      </c>
      <c r="I20" s="126">
        <v>3</v>
      </c>
      <c r="J20" s="126">
        <v>1.5</v>
      </c>
      <c r="K20" s="126">
        <v>2.5</v>
      </c>
      <c r="L20" s="12"/>
      <c r="M20" s="12"/>
      <c r="N20" s="105">
        <f t="shared" si="0"/>
        <v>753</v>
      </c>
    </row>
    <row r="21" spans="1:16" ht="30.95" customHeight="1">
      <c r="A21" s="152" t="s">
        <v>333</v>
      </c>
      <c r="B21" s="372" t="s">
        <v>89</v>
      </c>
      <c r="C21" s="252" t="s">
        <v>130</v>
      </c>
      <c r="D21" s="57" t="s">
        <v>368</v>
      </c>
      <c r="E21" s="322" t="s">
        <v>90</v>
      </c>
      <c r="F21" s="236"/>
      <c r="G21" s="182"/>
      <c r="H21" s="344">
        <v>5</v>
      </c>
      <c r="I21" s="126">
        <v>2.2999999999999998</v>
      </c>
      <c r="J21" s="126">
        <v>2</v>
      </c>
      <c r="K21" s="126">
        <v>2.5</v>
      </c>
      <c r="L21" s="12"/>
      <c r="M21" s="12"/>
      <c r="N21" s="105">
        <f t="shared" si="0"/>
        <v>685</v>
      </c>
    </row>
    <row r="22" spans="1:16" ht="30.95" customHeight="1">
      <c r="A22" s="143" t="s">
        <v>334</v>
      </c>
      <c r="B22" s="371" t="s">
        <v>308</v>
      </c>
      <c r="C22" s="300" t="s">
        <v>383</v>
      </c>
      <c r="D22" s="301" t="s">
        <v>361</v>
      </c>
      <c r="E22" s="326" t="s">
        <v>136</v>
      </c>
      <c r="F22" s="255" t="s">
        <v>377</v>
      </c>
      <c r="G22" s="182" t="s">
        <v>315</v>
      </c>
      <c r="H22" s="345">
        <v>5</v>
      </c>
      <c r="I22" s="302">
        <v>2.4</v>
      </c>
      <c r="J22" s="302">
        <v>1.9</v>
      </c>
      <c r="K22" s="126">
        <v>2.5</v>
      </c>
      <c r="L22" s="12">
        <v>1</v>
      </c>
      <c r="M22" s="12"/>
      <c r="N22" s="105">
        <f t="shared" si="0"/>
        <v>750</v>
      </c>
    </row>
    <row r="23" spans="1:16" ht="30.95" customHeight="1" thickBot="1">
      <c r="A23" s="351" t="s">
        <v>335</v>
      </c>
      <c r="B23" s="375" t="s">
        <v>558</v>
      </c>
      <c r="C23" s="352" t="s">
        <v>385</v>
      </c>
      <c r="D23" s="353" t="s">
        <v>378</v>
      </c>
      <c r="E23" s="325" t="s">
        <v>90</v>
      </c>
      <c r="F23" s="354" t="s">
        <v>422</v>
      </c>
      <c r="G23" s="355"/>
      <c r="H23" s="356">
        <v>5.2</v>
      </c>
      <c r="I23" s="357">
        <v>3.1</v>
      </c>
      <c r="J23" s="357">
        <v>1.6</v>
      </c>
      <c r="K23" s="357">
        <v>2.5</v>
      </c>
      <c r="L23" s="358"/>
      <c r="M23" s="359"/>
      <c r="N23" s="360">
        <f t="shared" si="0"/>
        <v>749</v>
      </c>
    </row>
    <row r="24" spans="1:16" ht="30.95" customHeight="1" thickBot="1">
      <c r="A24" s="361" t="s">
        <v>316</v>
      </c>
      <c r="B24" s="376" t="s">
        <v>89</v>
      </c>
      <c r="C24" s="362" t="s">
        <v>381</v>
      </c>
      <c r="D24" s="363" t="s">
        <v>411</v>
      </c>
      <c r="E24" s="325" t="s">
        <v>90</v>
      </c>
      <c r="F24" s="364" t="s">
        <v>421</v>
      </c>
      <c r="G24" s="365"/>
      <c r="H24" s="378">
        <v>5.2</v>
      </c>
      <c r="I24" s="366">
        <v>2.2999999999999998</v>
      </c>
      <c r="J24" s="366">
        <v>1.7</v>
      </c>
      <c r="K24" s="366">
        <v>2.5</v>
      </c>
      <c r="L24" s="367"/>
      <c r="M24" s="368"/>
      <c r="N24" s="369">
        <f t="shared" si="0"/>
        <v>691.5</v>
      </c>
    </row>
    <row r="25" spans="1:16" ht="28.5" customHeight="1">
      <c r="A25" s="38" t="s">
        <v>74</v>
      </c>
      <c r="B25" s="39"/>
      <c r="C25" s="39"/>
      <c r="D25" s="40" t="s">
        <v>75</v>
      </c>
      <c r="E25" s="39"/>
      <c r="F25" s="41"/>
      <c r="G25" s="38" t="s">
        <v>76</v>
      </c>
      <c r="H25" s="41"/>
      <c r="I25" s="41"/>
      <c r="J25" s="41"/>
      <c r="K25" s="41"/>
      <c r="L25" s="24"/>
      <c r="M25" s="9"/>
      <c r="N25" s="9"/>
    </row>
    <row r="26" spans="1:16" ht="17.25" customHeight="1">
      <c r="A26" s="430" t="s">
        <v>347</v>
      </c>
      <c r="B26" s="425"/>
      <c r="C26" s="425"/>
      <c r="D26" s="425"/>
      <c r="E26" s="425"/>
      <c r="F26" s="425"/>
      <c r="G26" s="425"/>
      <c r="H26" s="425"/>
      <c r="I26" s="425"/>
      <c r="J26" s="425"/>
      <c r="K26" s="425"/>
      <c r="L26" s="425"/>
      <c r="M26" s="425"/>
      <c r="N26" s="425"/>
    </row>
    <row r="27" spans="1:16" ht="17.25" customHeight="1">
      <c r="A27" s="430"/>
      <c r="B27" s="425"/>
      <c r="C27" s="425"/>
      <c r="D27" s="425"/>
      <c r="E27" s="425"/>
      <c r="F27" s="425"/>
      <c r="G27" s="425"/>
      <c r="H27" s="425"/>
      <c r="I27" s="425"/>
      <c r="J27" s="425"/>
      <c r="K27" s="425"/>
      <c r="L27" s="425"/>
      <c r="M27" s="425"/>
      <c r="N27" s="425"/>
    </row>
  </sheetData>
  <mergeCells count="5">
    <mergeCell ref="A1:J1"/>
    <mergeCell ref="B2:C2"/>
    <mergeCell ref="D2:F2"/>
    <mergeCell ref="A26:N26"/>
    <mergeCell ref="A27:N27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W65517"/>
  <sheetViews>
    <sheetView zoomScaleNormal="100" workbookViewId="0">
      <selection activeCell="D2" sqref="D2:E2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0.875" hidden="1" customWidth="1"/>
    <col min="6" max="6" width="9.5" style="5" hidden="1" customWidth="1"/>
    <col min="7" max="7" width="4.625" style="5" hidden="1" customWidth="1"/>
    <col min="8" max="8" width="3.625" style="3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12.75" hidden="1" customWidth="1"/>
    <col min="30" max="30" width="10.875" hidden="1" customWidth="1"/>
    <col min="31" max="31" width="4.625" hidden="1" customWidth="1"/>
    <col min="32" max="32" width="3.625" style="3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1" hidden="1" customWidth="1"/>
    <col min="39" max="39" width="4.62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8"/>
      <c r="C1" s="8"/>
      <c r="D1" s="432" t="s">
        <v>16</v>
      </c>
      <c r="E1" s="432"/>
      <c r="F1" s="432"/>
      <c r="G1" s="432"/>
      <c r="H1" s="432"/>
      <c r="I1" s="432"/>
      <c r="J1" s="432"/>
      <c r="K1" s="5" t="s">
        <v>564</v>
      </c>
      <c r="L1" t="s">
        <v>339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1" ht="14.1" customHeight="1">
      <c r="A2" s="2" t="s">
        <v>14</v>
      </c>
      <c r="B2" s="1" t="s">
        <v>18</v>
      </c>
      <c r="C2" s="4" t="s">
        <v>1</v>
      </c>
      <c r="D2" s="438">
        <v>462</v>
      </c>
      <c r="E2" s="438"/>
      <c r="F2" s="34"/>
      <c r="G2" s="34"/>
      <c r="H2" s="34"/>
      <c r="I2" s="34"/>
      <c r="J2" s="35"/>
      <c r="K2" s="433" t="s">
        <v>340</v>
      </c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  <c r="AG2" s="434"/>
      <c r="AH2" s="434"/>
      <c r="AI2" s="434"/>
      <c r="AJ2" s="434"/>
      <c r="AK2" s="434"/>
      <c r="AL2" s="434"/>
      <c r="AM2" s="434"/>
      <c r="AN2" s="434"/>
      <c r="AO2" s="434"/>
    </row>
    <row r="3" spans="1:41" s="13" customFormat="1" ht="14.1" customHeight="1">
      <c r="A3" s="435" t="s">
        <v>6</v>
      </c>
      <c r="B3" s="14"/>
      <c r="C3" s="17">
        <v>45810</v>
      </c>
      <c r="D3" s="17"/>
      <c r="E3" s="17"/>
      <c r="F3" s="17"/>
      <c r="G3" s="17"/>
      <c r="H3" s="33"/>
      <c r="I3" s="14" t="s">
        <v>53</v>
      </c>
      <c r="J3" s="14"/>
      <c r="K3" s="17">
        <f>C3+1</f>
        <v>45811</v>
      </c>
      <c r="L3" s="17"/>
      <c r="M3" s="17"/>
      <c r="N3" s="17"/>
      <c r="O3" s="17"/>
      <c r="P3" s="33"/>
      <c r="Q3" s="14" t="s">
        <v>54</v>
      </c>
      <c r="R3" s="122"/>
      <c r="S3" s="17">
        <f>C3+2</f>
        <v>45812</v>
      </c>
      <c r="T3" s="17"/>
      <c r="U3" s="17"/>
      <c r="V3" s="17"/>
      <c r="W3" s="17"/>
      <c r="X3" s="33"/>
      <c r="Y3" s="14" t="s">
        <v>55</v>
      </c>
      <c r="Z3" s="122"/>
      <c r="AA3" s="436">
        <f>C3+3</f>
        <v>45813</v>
      </c>
      <c r="AB3" s="436"/>
      <c r="AC3" s="17"/>
      <c r="AD3" s="17"/>
      <c r="AE3" s="17"/>
      <c r="AF3" s="33"/>
      <c r="AG3" s="14" t="s">
        <v>56</v>
      </c>
      <c r="AH3" s="122"/>
      <c r="AI3" s="436">
        <f>C3+4</f>
        <v>45814</v>
      </c>
      <c r="AJ3" s="436"/>
      <c r="AK3" s="17"/>
      <c r="AL3" s="17"/>
      <c r="AM3" s="17"/>
      <c r="AN3" s="33"/>
      <c r="AO3" s="14" t="s">
        <v>57</v>
      </c>
    </row>
    <row r="4" spans="1:41" s="13" customFormat="1" ht="14.1" customHeight="1">
      <c r="A4" s="435"/>
      <c r="B4" s="14" t="s">
        <v>11</v>
      </c>
      <c r="C4" s="14" t="s">
        <v>12</v>
      </c>
      <c r="D4" s="14" t="s">
        <v>15</v>
      </c>
      <c r="E4" s="14" t="s">
        <v>20</v>
      </c>
      <c r="F4" s="14" t="s">
        <v>21</v>
      </c>
      <c r="G4" s="14" t="s">
        <v>23</v>
      </c>
      <c r="H4" s="33" t="s">
        <v>19</v>
      </c>
      <c r="I4" s="14" t="s">
        <v>38</v>
      </c>
      <c r="J4" s="14" t="s">
        <v>11</v>
      </c>
      <c r="K4" s="14" t="s">
        <v>12</v>
      </c>
      <c r="L4" s="14" t="s">
        <v>15</v>
      </c>
      <c r="M4" s="14" t="s">
        <v>20</v>
      </c>
      <c r="N4" s="14" t="s">
        <v>21</v>
      </c>
      <c r="O4" s="14" t="s">
        <v>23</v>
      </c>
      <c r="P4" s="33" t="s">
        <v>19</v>
      </c>
      <c r="Q4" s="14" t="s">
        <v>38</v>
      </c>
      <c r="R4" s="122" t="s">
        <v>11</v>
      </c>
      <c r="S4" s="14" t="s">
        <v>12</v>
      </c>
      <c r="T4" s="14" t="s">
        <v>15</v>
      </c>
      <c r="U4" s="14" t="s">
        <v>20</v>
      </c>
      <c r="V4" s="14" t="s">
        <v>21</v>
      </c>
      <c r="W4" s="14" t="s">
        <v>23</v>
      </c>
      <c r="X4" s="33" t="s">
        <v>19</v>
      </c>
      <c r="Y4" s="14" t="s">
        <v>38</v>
      </c>
      <c r="Z4" s="122" t="s">
        <v>11</v>
      </c>
      <c r="AA4" s="14" t="s">
        <v>12</v>
      </c>
      <c r="AB4" s="14" t="s">
        <v>15</v>
      </c>
      <c r="AC4" s="14" t="s">
        <v>20</v>
      </c>
      <c r="AD4" s="14" t="s">
        <v>21</v>
      </c>
      <c r="AE4" s="14" t="s">
        <v>23</v>
      </c>
      <c r="AF4" s="33" t="s">
        <v>19</v>
      </c>
      <c r="AG4" s="14" t="s">
        <v>38</v>
      </c>
      <c r="AH4" s="122" t="s">
        <v>11</v>
      </c>
      <c r="AI4" s="14" t="s">
        <v>12</v>
      </c>
      <c r="AJ4" s="14" t="s">
        <v>15</v>
      </c>
      <c r="AK4" s="14" t="s">
        <v>20</v>
      </c>
      <c r="AL4" s="14" t="s">
        <v>21</v>
      </c>
      <c r="AM4" s="14" t="s">
        <v>23</v>
      </c>
      <c r="AN4" s="33" t="s">
        <v>19</v>
      </c>
      <c r="AO4" s="14" t="s">
        <v>38</v>
      </c>
    </row>
    <row r="5" spans="1:41" s="13" customFormat="1" ht="14.1" customHeight="1">
      <c r="A5" s="437" t="s">
        <v>13</v>
      </c>
      <c r="B5" s="81" t="s">
        <v>194</v>
      </c>
      <c r="C5" s="120" t="s">
        <v>195</v>
      </c>
      <c r="D5" s="121">
        <v>100</v>
      </c>
      <c r="E5" s="75">
        <f>D5/20</f>
        <v>5</v>
      </c>
      <c r="F5" s="14"/>
      <c r="G5" s="14"/>
      <c r="H5" s="113">
        <f>(D5*$D$2)/1000</f>
        <v>46.2</v>
      </c>
      <c r="I5" s="284"/>
      <c r="J5" s="81" t="s">
        <v>310</v>
      </c>
      <c r="K5" s="120" t="s">
        <v>309</v>
      </c>
      <c r="L5" s="121">
        <v>80</v>
      </c>
      <c r="M5" s="75">
        <f>L5/20</f>
        <v>4</v>
      </c>
      <c r="N5" s="14"/>
      <c r="O5" s="14"/>
      <c r="P5" s="113">
        <f>(L5*$D$2)/1000</f>
        <v>36.96</v>
      </c>
      <c r="Q5" s="73"/>
      <c r="R5" s="81" t="s">
        <v>146</v>
      </c>
      <c r="S5" s="307" t="s">
        <v>132</v>
      </c>
      <c r="T5" s="219">
        <v>150</v>
      </c>
      <c r="U5" s="75">
        <f>T5/30</f>
        <v>5</v>
      </c>
      <c r="V5" s="14"/>
      <c r="W5" s="14"/>
      <c r="X5" s="113">
        <f>(T5*$D$2)/1000</f>
        <v>69.3</v>
      </c>
      <c r="Y5" s="284"/>
      <c r="Z5" s="81" t="s">
        <v>310</v>
      </c>
      <c r="AA5" s="120" t="s">
        <v>309</v>
      </c>
      <c r="AB5" s="121">
        <v>70</v>
      </c>
      <c r="AC5" s="75">
        <f>AB5/20</f>
        <v>3.5</v>
      </c>
      <c r="AD5" s="14"/>
      <c r="AE5" s="14"/>
      <c r="AF5" s="113">
        <f>(AB5*$D$2)/1000</f>
        <v>32.340000000000003</v>
      </c>
      <c r="AG5" s="73"/>
      <c r="AH5" s="81" t="s">
        <v>559</v>
      </c>
      <c r="AI5" s="120" t="s">
        <v>195</v>
      </c>
      <c r="AJ5" s="121">
        <v>80</v>
      </c>
      <c r="AK5" s="75">
        <f>AJ5/20</f>
        <v>4</v>
      </c>
      <c r="AL5" s="14"/>
      <c r="AM5" s="14"/>
      <c r="AN5" s="113">
        <f>(AJ5*$D$2)/1000</f>
        <v>36.96</v>
      </c>
      <c r="AO5" s="73"/>
    </row>
    <row r="6" spans="1:41" s="13" customFormat="1" ht="14.1" customHeight="1">
      <c r="A6" s="437"/>
      <c r="B6" s="74" t="s">
        <v>58</v>
      </c>
      <c r="C6" s="82"/>
      <c r="D6" s="83"/>
      <c r="E6" s="75"/>
      <c r="F6" s="75"/>
      <c r="G6" s="78"/>
      <c r="H6" s="117"/>
      <c r="I6" s="129"/>
      <c r="J6" s="74" t="s">
        <v>311</v>
      </c>
      <c r="K6" s="82" t="s">
        <v>312</v>
      </c>
      <c r="L6" s="83">
        <v>20</v>
      </c>
      <c r="M6" s="75">
        <f>L6/20</f>
        <v>1</v>
      </c>
      <c r="N6" s="75"/>
      <c r="O6" s="14"/>
      <c r="P6" s="113">
        <f>(L6*$D$2)/1000</f>
        <v>9.24</v>
      </c>
      <c r="Q6" s="117"/>
      <c r="R6" s="74"/>
      <c r="S6" s="82"/>
      <c r="T6" s="83"/>
      <c r="U6" s="75"/>
      <c r="V6" s="75"/>
      <c r="W6" s="78"/>
      <c r="X6" s="117"/>
      <c r="Y6" s="73"/>
      <c r="Z6" s="74" t="s">
        <v>311</v>
      </c>
      <c r="AA6" s="82" t="s">
        <v>312</v>
      </c>
      <c r="AB6" s="83">
        <v>20</v>
      </c>
      <c r="AC6" s="75">
        <f>AB6/20</f>
        <v>1</v>
      </c>
      <c r="AD6" s="75"/>
      <c r="AE6" s="14"/>
      <c r="AF6" s="113">
        <f>(AB6*$D$2)/1000</f>
        <v>9.24</v>
      </c>
      <c r="AG6" s="117"/>
      <c r="AH6" s="74" t="s">
        <v>560</v>
      </c>
      <c r="AI6" s="82" t="s">
        <v>561</v>
      </c>
      <c r="AJ6" s="83">
        <v>20</v>
      </c>
      <c r="AK6" s="75">
        <f>AJ6/20</f>
        <v>1</v>
      </c>
      <c r="AL6" s="75"/>
      <c r="AM6" s="14"/>
      <c r="AN6" s="113">
        <f>(AJ6*$D$2)/1000</f>
        <v>9.24</v>
      </c>
      <c r="AO6" s="73"/>
    </row>
    <row r="7" spans="1:41" s="13" customFormat="1" ht="14.1" customHeight="1">
      <c r="A7" s="437"/>
      <c r="B7" s="19" t="s">
        <v>78</v>
      </c>
      <c r="C7" s="6"/>
      <c r="D7" s="31"/>
      <c r="E7" s="14"/>
      <c r="F7" s="14"/>
      <c r="G7" s="14"/>
      <c r="H7" s="73"/>
      <c r="I7" s="129"/>
      <c r="J7" s="19" t="s">
        <v>313</v>
      </c>
      <c r="K7" s="6"/>
      <c r="L7" s="14"/>
      <c r="M7" s="14"/>
      <c r="N7" s="14"/>
      <c r="O7" s="14"/>
      <c r="P7" s="33"/>
      <c r="Q7" s="117"/>
      <c r="R7" s="19" t="s">
        <v>124</v>
      </c>
      <c r="S7" s="6"/>
      <c r="T7" s="31"/>
      <c r="U7" s="14"/>
      <c r="V7" s="14"/>
      <c r="W7" s="14"/>
      <c r="X7" s="73"/>
      <c r="Y7" s="73"/>
      <c r="Z7" s="19" t="s">
        <v>313</v>
      </c>
      <c r="AA7" s="6"/>
      <c r="AB7" s="14"/>
      <c r="AC7" s="14"/>
      <c r="AD7" s="14"/>
      <c r="AE7" s="14"/>
      <c r="AF7" s="33"/>
      <c r="AG7" s="117"/>
      <c r="AH7" s="19" t="s">
        <v>78</v>
      </c>
      <c r="AI7" s="6"/>
      <c r="AJ7" s="14"/>
      <c r="AK7" s="14"/>
      <c r="AL7" s="14"/>
      <c r="AM7" s="14"/>
      <c r="AN7" s="33"/>
      <c r="AO7" s="73"/>
    </row>
    <row r="8" spans="1:41" s="13" customFormat="1" ht="14.1" customHeight="1">
      <c r="A8" s="437" t="s">
        <v>2</v>
      </c>
      <c r="B8" s="215" t="s">
        <v>280</v>
      </c>
      <c r="C8" s="108" t="s">
        <v>251</v>
      </c>
      <c r="D8" s="94">
        <v>75</v>
      </c>
      <c r="E8" s="190"/>
      <c r="F8" s="282">
        <f>D8/35</f>
        <v>2.1428571428571428</v>
      </c>
      <c r="G8" s="183"/>
      <c r="H8" s="90">
        <f t="shared" ref="H8:H12" si="0">(D8*$D$2)/1000</f>
        <v>34.65</v>
      </c>
      <c r="I8" s="96"/>
      <c r="J8" s="214" t="s">
        <v>463</v>
      </c>
      <c r="K8" s="91" t="s">
        <v>416</v>
      </c>
      <c r="L8" s="95">
        <v>80</v>
      </c>
      <c r="M8" s="188"/>
      <c r="N8" s="98">
        <f>L8*0.9/35</f>
        <v>2.0571428571428569</v>
      </c>
      <c r="O8" s="94"/>
      <c r="P8" s="113">
        <f>(L8*$D$2)/1000</f>
        <v>36.96</v>
      </c>
      <c r="Q8" s="93"/>
      <c r="R8" s="99" t="s">
        <v>192</v>
      </c>
      <c r="S8" s="91" t="s">
        <v>203</v>
      </c>
      <c r="T8" s="95">
        <v>30</v>
      </c>
      <c r="U8" s="94"/>
      <c r="V8" s="95">
        <f>T8/35</f>
        <v>0.8571428571428571</v>
      </c>
      <c r="W8" s="94"/>
      <c r="X8" s="113">
        <f t="shared" ref="X8:X15" si="1">(T8*$D$2)/1000</f>
        <v>13.86</v>
      </c>
      <c r="Y8" s="96"/>
      <c r="Z8" s="303" t="s">
        <v>185</v>
      </c>
      <c r="AA8" s="250" t="s">
        <v>161</v>
      </c>
      <c r="AB8" s="95">
        <v>100</v>
      </c>
      <c r="AC8" s="115"/>
      <c r="AD8" s="95">
        <f>AB8*0.7/35</f>
        <v>2</v>
      </c>
      <c r="AE8" s="146"/>
      <c r="AF8" s="133">
        <f>(AB8*$D$2)/1000</f>
        <v>46.2</v>
      </c>
      <c r="AG8" s="93"/>
      <c r="AH8" s="58" t="s">
        <v>539</v>
      </c>
      <c r="AI8" s="250" t="s">
        <v>540</v>
      </c>
      <c r="AJ8" s="95">
        <v>100</v>
      </c>
      <c r="AK8" s="188"/>
      <c r="AL8" s="98">
        <f>AJ8*0.7/35</f>
        <v>2</v>
      </c>
      <c r="AM8" s="189"/>
      <c r="AN8" s="113">
        <f>(AJ8*$D$2)/1000</f>
        <v>46.2</v>
      </c>
      <c r="AO8" s="96"/>
    </row>
    <row r="9" spans="1:41" s="13" customFormat="1" ht="14.1" customHeight="1">
      <c r="A9" s="437"/>
      <c r="B9" s="216" t="s">
        <v>281</v>
      </c>
      <c r="C9" s="18" t="s">
        <v>190</v>
      </c>
      <c r="D9" s="94">
        <v>2</v>
      </c>
      <c r="E9" s="148"/>
      <c r="F9" s="146"/>
      <c r="G9" s="139"/>
      <c r="H9" s="90">
        <f t="shared" si="0"/>
        <v>0.92400000000000004</v>
      </c>
      <c r="I9" s="93"/>
      <c r="J9" s="99" t="s">
        <v>464</v>
      </c>
      <c r="K9" s="154"/>
      <c r="L9" s="172"/>
      <c r="M9" s="132"/>
      <c r="N9" s="132"/>
      <c r="O9" s="146"/>
      <c r="P9" s="113"/>
      <c r="Q9" s="96"/>
      <c r="R9" s="99" t="s">
        <v>242</v>
      </c>
      <c r="S9" s="91" t="s">
        <v>269</v>
      </c>
      <c r="T9" s="95">
        <v>10</v>
      </c>
      <c r="U9" s="132"/>
      <c r="V9" s="139"/>
      <c r="W9" s="94">
        <f>T9/100</f>
        <v>0.1</v>
      </c>
      <c r="X9" s="113">
        <f t="shared" si="1"/>
        <v>4.62</v>
      </c>
      <c r="Y9" s="93"/>
      <c r="Z9" s="303" t="s">
        <v>169</v>
      </c>
      <c r="AA9" s="208" t="s">
        <v>278</v>
      </c>
      <c r="AB9" s="95">
        <v>1</v>
      </c>
      <c r="AC9" s="115"/>
      <c r="AD9" s="132"/>
      <c r="AE9" s="94"/>
      <c r="AF9" s="133">
        <f>(AB9*$D$2)/1000</f>
        <v>0.46200000000000002</v>
      </c>
      <c r="AG9" s="96"/>
      <c r="AH9" s="99" t="s">
        <v>541</v>
      </c>
      <c r="AI9" s="404" t="s">
        <v>542</v>
      </c>
      <c r="AJ9" s="94">
        <v>40</v>
      </c>
      <c r="AK9" s="175"/>
      <c r="AL9" s="95"/>
      <c r="AM9" s="94">
        <f>AJ9/100</f>
        <v>0.4</v>
      </c>
      <c r="AN9" s="107">
        <f t="shared" ref="AN9:AN10" si="2">(AJ9*$D$2)/1000</f>
        <v>18.48</v>
      </c>
      <c r="AO9" s="96"/>
    </row>
    <row r="10" spans="1:41" s="13" customFormat="1" ht="14.1" customHeight="1">
      <c r="A10" s="437"/>
      <c r="B10" s="216" t="s">
        <v>178</v>
      </c>
      <c r="C10" s="91" t="s">
        <v>191</v>
      </c>
      <c r="D10" s="94">
        <v>1</v>
      </c>
      <c r="E10" s="139"/>
      <c r="F10" s="139"/>
      <c r="G10" s="139">
        <f>D10/100</f>
        <v>0.01</v>
      </c>
      <c r="H10" s="90">
        <f t="shared" si="0"/>
        <v>0.46200000000000002</v>
      </c>
      <c r="I10" s="93"/>
      <c r="J10" s="99" t="s">
        <v>108</v>
      </c>
      <c r="K10" s="154"/>
      <c r="L10" s="172"/>
      <c r="M10" s="193"/>
      <c r="N10" s="132"/>
      <c r="O10" s="146"/>
      <c r="P10" s="113"/>
      <c r="Q10" s="93"/>
      <c r="R10" s="99" t="s">
        <v>140</v>
      </c>
      <c r="S10" s="91" t="s">
        <v>201</v>
      </c>
      <c r="T10" s="99">
        <v>15</v>
      </c>
      <c r="U10" s="98"/>
      <c r="V10" s="98"/>
      <c r="W10" s="94">
        <f>T10/100</f>
        <v>0.15</v>
      </c>
      <c r="X10" s="113">
        <f t="shared" si="1"/>
        <v>6.93</v>
      </c>
      <c r="Y10" s="96"/>
      <c r="Z10" s="303" t="s">
        <v>118</v>
      </c>
      <c r="AA10" s="70"/>
      <c r="AB10" s="95"/>
      <c r="AC10" s="115"/>
      <c r="AD10" s="95"/>
      <c r="AE10" s="95"/>
      <c r="AF10" s="133"/>
      <c r="AG10" s="93"/>
      <c r="AH10" s="99" t="s">
        <v>543</v>
      </c>
      <c r="AI10" s="283" t="s">
        <v>544</v>
      </c>
      <c r="AJ10" s="95">
        <v>5</v>
      </c>
      <c r="AK10" s="220"/>
      <c r="AL10" s="157"/>
      <c r="AM10" s="146"/>
      <c r="AN10" s="107">
        <f t="shared" si="2"/>
        <v>2.31</v>
      </c>
      <c r="AO10" s="93"/>
    </row>
    <row r="11" spans="1:41" s="13" customFormat="1" ht="14.1" customHeight="1">
      <c r="A11" s="437"/>
      <c r="B11" s="216" t="s">
        <v>279</v>
      </c>
      <c r="C11" s="18" t="s">
        <v>273</v>
      </c>
      <c r="D11" s="94">
        <v>20</v>
      </c>
      <c r="E11" s="139"/>
      <c r="F11" s="139"/>
      <c r="G11" s="139">
        <f>D11/100</f>
        <v>0.2</v>
      </c>
      <c r="H11" s="90">
        <f t="shared" si="0"/>
        <v>9.24</v>
      </c>
      <c r="I11" s="93"/>
      <c r="J11" s="99" t="s">
        <v>179</v>
      </c>
      <c r="K11" s="154"/>
      <c r="L11" s="172"/>
      <c r="M11" s="132"/>
      <c r="N11" s="132"/>
      <c r="O11" s="94"/>
      <c r="P11" s="113"/>
      <c r="Q11" s="93"/>
      <c r="R11" s="99" t="s">
        <v>146</v>
      </c>
      <c r="S11" s="108" t="s">
        <v>199</v>
      </c>
      <c r="T11" s="94">
        <v>60</v>
      </c>
      <c r="U11" s="132"/>
      <c r="V11" s="95"/>
      <c r="W11" s="94">
        <f>T11/100</f>
        <v>0.6</v>
      </c>
      <c r="X11" s="113">
        <f t="shared" ref="X11:X13" si="3">(T11*$D$2)/1000</f>
        <v>27.72</v>
      </c>
      <c r="Y11" s="93"/>
      <c r="Z11" s="303" t="s">
        <v>163</v>
      </c>
      <c r="AA11" s="304"/>
      <c r="AB11" s="62"/>
      <c r="AC11" s="115"/>
      <c r="AD11" s="132"/>
      <c r="AE11" s="95"/>
      <c r="AF11" s="133"/>
      <c r="AG11" s="93"/>
      <c r="AH11" s="99" t="s">
        <v>545</v>
      </c>
      <c r="AI11" s="91"/>
      <c r="AJ11" s="95"/>
      <c r="AK11" s="139"/>
      <c r="AL11" s="139"/>
      <c r="AM11" s="94"/>
      <c r="AN11" s="113"/>
      <c r="AO11" s="93"/>
    </row>
    <row r="12" spans="1:41" s="13" customFormat="1" ht="14.1" customHeight="1">
      <c r="A12" s="437"/>
      <c r="B12" s="330" t="s">
        <v>159</v>
      </c>
      <c r="C12" s="18" t="s">
        <v>235</v>
      </c>
      <c r="D12" s="94">
        <v>10</v>
      </c>
      <c r="E12" s="146"/>
      <c r="F12" s="146"/>
      <c r="G12" s="139">
        <f>D12/100</f>
        <v>0.1</v>
      </c>
      <c r="H12" s="90">
        <f t="shared" si="0"/>
        <v>4.62</v>
      </c>
      <c r="I12" s="211"/>
      <c r="J12" s="110" t="s">
        <v>148</v>
      </c>
      <c r="K12" s="91"/>
      <c r="L12" s="95"/>
      <c r="M12" s="98"/>
      <c r="N12" s="98"/>
      <c r="O12" s="193"/>
      <c r="P12" s="133"/>
      <c r="Q12" s="93"/>
      <c r="R12" s="99" t="s">
        <v>171</v>
      </c>
      <c r="S12" s="18" t="s">
        <v>490</v>
      </c>
      <c r="T12" s="78">
        <v>7</v>
      </c>
      <c r="U12" s="98"/>
      <c r="V12" s="95"/>
      <c r="W12" s="94">
        <f>T12/100</f>
        <v>7.0000000000000007E-2</v>
      </c>
      <c r="X12" s="107">
        <f t="shared" si="3"/>
        <v>3.234</v>
      </c>
      <c r="Y12" s="93"/>
      <c r="Z12" s="195" t="s">
        <v>482</v>
      </c>
      <c r="AA12" s="91"/>
      <c r="AB12" s="95"/>
      <c r="AC12" s="115"/>
      <c r="AD12" s="95"/>
      <c r="AE12" s="146"/>
      <c r="AF12" s="90"/>
      <c r="AG12" s="93"/>
      <c r="AH12" s="110" t="s">
        <v>546</v>
      </c>
      <c r="AI12" s="91"/>
      <c r="AJ12" s="95"/>
      <c r="AK12" s="146"/>
      <c r="AL12" s="146"/>
      <c r="AM12" s="94"/>
      <c r="AN12" s="113"/>
      <c r="AO12" s="93"/>
    </row>
    <row r="13" spans="1:41" s="13" customFormat="1" ht="14.1" customHeight="1">
      <c r="A13" s="437"/>
      <c r="B13" s="194"/>
      <c r="C13" s="91"/>
      <c r="D13" s="112"/>
      <c r="E13" s="59"/>
      <c r="F13" s="95"/>
      <c r="G13" s="94"/>
      <c r="H13" s="107"/>
      <c r="I13" s="93"/>
      <c r="J13" s="263"/>
      <c r="K13" s="91"/>
      <c r="L13" s="264"/>
      <c r="M13" s="265"/>
      <c r="N13" s="95"/>
      <c r="O13" s="95"/>
      <c r="P13" s="107"/>
      <c r="Q13" s="93"/>
      <c r="R13" s="99"/>
      <c r="S13" s="91" t="s">
        <v>491</v>
      </c>
      <c r="T13" s="95">
        <v>10</v>
      </c>
      <c r="U13" s="94"/>
      <c r="V13" s="95">
        <f>T13/35</f>
        <v>0.2857142857142857</v>
      </c>
      <c r="W13" s="94"/>
      <c r="X13" s="113">
        <f t="shared" si="3"/>
        <v>4.62</v>
      </c>
      <c r="Y13" s="96"/>
      <c r="Z13" s="99"/>
      <c r="AA13" s="91"/>
      <c r="AB13" s="95"/>
      <c r="AC13" s="95"/>
      <c r="AD13" s="95"/>
      <c r="AE13" s="92"/>
      <c r="AF13" s="107"/>
      <c r="AG13" s="93"/>
      <c r="AH13" s="99"/>
      <c r="AI13" s="154"/>
      <c r="AJ13" s="173"/>
      <c r="AK13" s="132"/>
      <c r="AL13" s="132"/>
      <c r="AM13" s="98"/>
      <c r="AN13" s="113"/>
      <c r="AO13" s="93"/>
    </row>
    <row r="14" spans="1:41" s="13" customFormat="1" ht="14.1" customHeight="1">
      <c r="A14" s="437"/>
      <c r="B14" s="79"/>
      <c r="C14" s="149"/>
      <c r="D14" s="95"/>
      <c r="E14" s="204"/>
      <c r="F14" s="111"/>
      <c r="G14" s="111"/>
      <c r="H14" s="107"/>
      <c r="I14" s="205"/>
      <c r="J14" s="99"/>
      <c r="K14" s="91"/>
      <c r="L14" s="112"/>
      <c r="M14" s="95"/>
      <c r="N14" s="95"/>
      <c r="O14" s="95"/>
      <c r="P14" s="107"/>
      <c r="Q14" s="93"/>
      <c r="R14" s="392" t="s">
        <v>159</v>
      </c>
      <c r="S14" s="91"/>
      <c r="T14" s="99"/>
      <c r="U14" s="98"/>
      <c r="V14" s="98"/>
      <c r="W14" s="94"/>
      <c r="X14" s="113"/>
      <c r="Y14" s="93"/>
      <c r="Z14" s="110"/>
      <c r="AA14" s="91"/>
      <c r="AB14" s="95"/>
      <c r="AC14" s="95"/>
      <c r="AD14" s="266"/>
      <c r="AE14" s="94"/>
      <c r="AF14" s="107"/>
      <c r="AG14" s="93"/>
      <c r="AH14" s="110"/>
      <c r="AI14" s="91"/>
      <c r="AJ14" s="95"/>
      <c r="AK14" s="95"/>
      <c r="AL14" s="266"/>
      <c r="AM14" s="94"/>
      <c r="AN14" s="107"/>
      <c r="AO14" s="93"/>
    </row>
    <row r="15" spans="1:41" s="13" customFormat="1" ht="14.1" customHeight="1">
      <c r="A15" s="437" t="s">
        <v>3</v>
      </c>
      <c r="B15" s="58" t="s">
        <v>262</v>
      </c>
      <c r="C15" s="154" t="s">
        <v>474</v>
      </c>
      <c r="D15" s="95">
        <v>20</v>
      </c>
      <c r="E15" s="175">
        <f>D15/70</f>
        <v>0.2857142857142857</v>
      </c>
      <c r="F15" s="95"/>
      <c r="G15" s="94"/>
      <c r="H15" s="107">
        <f>(D15*$D$2)/1000</f>
        <v>9.24</v>
      </c>
      <c r="I15" s="93"/>
      <c r="J15" s="58" t="s">
        <v>244</v>
      </c>
      <c r="K15" s="91" t="s">
        <v>245</v>
      </c>
      <c r="L15" s="95">
        <v>70</v>
      </c>
      <c r="M15" s="132"/>
      <c r="N15" s="132"/>
      <c r="O15" s="94">
        <f>L15/100</f>
        <v>0.7</v>
      </c>
      <c r="P15" s="113">
        <f>(L15*1460)/1000</f>
        <v>102.2</v>
      </c>
      <c r="Q15" s="100"/>
      <c r="R15" s="99" t="s">
        <v>185</v>
      </c>
      <c r="S15" s="295" t="s">
        <v>275</v>
      </c>
      <c r="T15" s="94">
        <v>40</v>
      </c>
      <c r="U15" s="98"/>
      <c r="V15" s="95">
        <f>T15/40</f>
        <v>1</v>
      </c>
      <c r="W15" s="146"/>
      <c r="X15" s="113">
        <f t="shared" si="1"/>
        <v>18.48</v>
      </c>
      <c r="Y15" s="93"/>
      <c r="Z15" s="58" t="s">
        <v>236</v>
      </c>
      <c r="AA15" s="91" t="s">
        <v>168</v>
      </c>
      <c r="AB15" s="95">
        <v>7</v>
      </c>
      <c r="AC15" s="244"/>
      <c r="AD15" s="157"/>
      <c r="AE15" s="139">
        <f>AB15/100</f>
        <v>7.0000000000000007E-2</v>
      </c>
      <c r="AF15" s="133">
        <f>(AB15*$D$2)/1000</f>
        <v>3.234</v>
      </c>
      <c r="AG15" s="93"/>
      <c r="AH15" s="58" t="s">
        <v>210</v>
      </c>
      <c r="AI15" s="91" t="s">
        <v>443</v>
      </c>
      <c r="AJ15" s="95">
        <v>70</v>
      </c>
      <c r="AK15" s="244"/>
      <c r="AL15" s="157"/>
      <c r="AM15" s="94">
        <f>AJ15/100</f>
        <v>0.7</v>
      </c>
      <c r="AN15" s="113">
        <f>(AJ15*$D$2)/1000</f>
        <v>32.340000000000003</v>
      </c>
      <c r="AO15" s="93"/>
    </row>
    <row r="16" spans="1:41" s="13" customFormat="1" ht="14.1" customHeight="1">
      <c r="A16" s="437"/>
      <c r="B16" s="99" t="s">
        <v>101</v>
      </c>
      <c r="C16" s="70" t="s">
        <v>435</v>
      </c>
      <c r="D16" s="94">
        <v>35</v>
      </c>
      <c r="E16" s="175"/>
      <c r="F16" s="95"/>
      <c r="G16" s="94">
        <f>D16/100</f>
        <v>0.35</v>
      </c>
      <c r="H16" s="107">
        <f t="shared" ref="H16:H18" si="4">(D16*$D$2)/1000</f>
        <v>16.170000000000002</v>
      </c>
      <c r="I16" s="96"/>
      <c r="J16" s="99" t="s">
        <v>228</v>
      </c>
      <c r="K16" s="91" t="s">
        <v>246</v>
      </c>
      <c r="L16" s="95">
        <v>10</v>
      </c>
      <c r="M16" s="132"/>
      <c r="N16" s="132">
        <f>L16/35</f>
        <v>0.2857142857142857</v>
      </c>
      <c r="O16" s="94"/>
      <c r="P16" s="113">
        <f>(L16*1460)/1000</f>
        <v>14.6</v>
      </c>
      <c r="Q16" s="93"/>
      <c r="R16" s="99" t="s">
        <v>169</v>
      </c>
      <c r="S16" s="295" t="s">
        <v>278</v>
      </c>
      <c r="T16" s="94">
        <v>1</v>
      </c>
      <c r="U16" s="98"/>
      <c r="V16" s="95"/>
      <c r="W16" s="146"/>
      <c r="X16" s="113"/>
      <c r="Y16" s="93"/>
      <c r="Z16" s="99" t="s">
        <v>213</v>
      </c>
      <c r="AA16" s="91" t="s">
        <v>494</v>
      </c>
      <c r="AB16" s="95">
        <v>5</v>
      </c>
      <c r="AC16" s="156"/>
      <c r="AD16" s="132"/>
      <c r="AE16" s="139">
        <f>AB16/100</f>
        <v>0.05</v>
      </c>
      <c r="AF16" s="133">
        <f t="shared" ref="AF16:AF17" si="5">(AB16*$D$2)/1000</f>
        <v>2.31</v>
      </c>
      <c r="AG16" s="96"/>
      <c r="AH16" s="99" t="s">
        <v>442</v>
      </c>
      <c r="AI16" s="91" t="s">
        <v>439</v>
      </c>
      <c r="AJ16" s="95">
        <v>15</v>
      </c>
      <c r="AK16" s="309"/>
      <c r="AL16" s="132">
        <f>AJ16/35</f>
        <v>0.42857142857142855</v>
      </c>
      <c r="AM16" s="139"/>
      <c r="AN16" s="107">
        <f>(AJ16*$D$2)/1000</f>
        <v>6.93</v>
      </c>
      <c r="AO16" s="96"/>
    </row>
    <row r="17" spans="1:49" s="13" customFormat="1" ht="14.1" customHeight="1">
      <c r="A17" s="437"/>
      <c r="B17" s="77" t="s">
        <v>187</v>
      </c>
      <c r="C17" s="18" t="s">
        <v>475</v>
      </c>
      <c r="D17" s="78">
        <v>7</v>
      </c>
      <c r="E17" s="98"/>
      <c r="F17" s="95"/>
      <c r="G17" s="94">
        <f>D17/100</f>
        <v>7.0000000000000007E-2</v>
      </c>
      <c r="H17" s="107">
        <f t="shared" si="4"/>
        <v>3.234</v>
      </c>
      <c r="I17" s="93"/>
      <c r="J17" s="99" t="s">
        <v>247</v>
      </c>
      <c r="K17" s="91"/>
      <c r="L17" s="95"/>
      <c r="M17" s="132"/>
      <c r="N17" s="139"/>
      <c r="O17" s="94"/>
      <c r="P17" s="113"/>
      <c r="Q17" s="93"/>
      <c r="R17" s="60" t="s">
        <v>167</v>
      </c>
      <c r="S17" s="91" t="s">
        <v>492</v>
      </c>
      <c r="T17" s="95">
        <v>10</v>
      </c>
      <c r="U17" s="98"/>
      <c r="V17" s="98"/>
      <c r="W17" s="94">
        <f>T17/100</f>
        <v>0.1</v>
      </c>
      <c r="X17" s="113">
        <f t="shared" ref="X17" si="6">(T17*$D$2)/1000</f>
        <v>4.62</v>
      </c>
      <c r="Y17" s="96"/>
      <c r="Z17" s="99" t="s">
        <v>237</v>
      </c>
      <c r="AA17" s="91" t="s">
        <v>231</v>
      </c>
      <c r="AB17" s="95">
        <v>70</v>
      </c>
      <c r="AC17" s="156"/>
      <c r="AD17" s="132"/>
      <c r="AE17" s="139">
        <f>AB17/100</f>
        <v>0.7</v>
      </c>
      <c r="AF17" s="133">
        <f t="shared" si="5"/>
        <v>32.340000000000003</v>
      </c>
      <c r="AG17" s="93"/>
      <c r="AH17" s="99" t="s">
        <v>228</v>
      </c>
      <c r="AI17" s="91" t="s">
        <v>201</v>
      </c>
      <c r="AJ17" s="95">
        <v>5</v>
      </c>
      <c r="AK17" s="309"/>
      <c r="AL17" s="132"/>
      <c r="AM17" s="94">
        <f>AJ17/100</f>
        <v>0.05</v>
      </c>
      <c r="AN17" s="113">
        <f>(AJ17*$D$2)/1000</f>
        <v>2.31</v>
      </c>
      <c r="AO17" s="223"/>
    </row>
    <row r="18" spans="1:49" s="13" customFormat="1" ht="14.1" customHeight="1">
      <c r="A18" s="437"/>
      <c r="B18" s="77" t="s">
        <v>465</v>
      </c>
      <c r="C18" s="18" t="s">
        <v>489</v>
      </c>
      <c r="D18" s="94">
        <v>3</v>
      </c>
      <c r="E18" s="146"/>
      <c r="F18" s="146"/>
      <c r="G18" s="139">
        <f>D18/100</f>
        <v>0.03</v>
      </c>
      <c r="H18" s="90">
        <f t="shared" si="4"/>
        <v>1.3859999999999999</v>
      </c>
      <c r="I18" s="211"/>
      <c r="J18" s="240" t="s">
        <v>192</v>
      </c>
      <c r="K18" s="91"/>
      <c r="L18" s="95"/>
      <c r="M18" s="132"/>
      <c r="N18" s="139"/>
      <c r="O18" s="94"/>
      <c r="P18" s="113"/>
      <c r="Q18" s="93"/>
      <c r="R18" s="77" t="s">
        <v>276</v>
      </c>
      <c r="S18" s="91" t="s">
        <v>493</v>
      </c>
      <c r="T18" s="99">
        <v>25</v>
      </c>
      <c r="U18" s="98">
        <f>T18*0.5/85</f>
        <v>0.14705882352941177</v>
      </c>
      <c r="V18" s="98"/>
      <c r="W18" s="94"/>
      <c r="X18" s="113"/>
      <c r="Y18" s="96"/>
      <c r="Z18" s="99" t="s">
        <v>238</v>
      </c>
      <c r="AA18" s="70" t="s">
        <v>239</v>
      </c>
      <c r="AB18" s="75">
        <v>10</v>
      </c>
      <c r="AC18" s="132"/>
      <c r="AD18" s="139">
        <f>AB18/35</f>
        <v>0.2857142857142857</v>
      </c>
      <c r="AE18" s="95"/>
      <c r="AF18" s="33">
        <f>(AB18*$D$2)/1000</f>
        <v>4.62</v>
      </c>
      <c r="AG18" s="93"/>
      <c r="AH18" s="99"/>
      <c r="AI18" s="91" t="s">
        <v>260</v>
      </c>
      <c r="AJ18" s="95">
        <v>5</v>
      </c>
      <c r="AK18" s="175"/>
      <c r="AL18" s="132"/>
      <c r="AM18" s="94">
        <f>AJ18/100</f>
        <v>0.05</v>
      </c>
      <c r="AN18" s="113">
        <f>(AJ18*$D$2)/1000</f>
        <v>2.31</v>
      </c>
      <c r="AO18" s="93"/>
    </row>
    <row r="19" spans="1:49" s="13" customFormat="1" ht="14.1" customHeight="1">
      <c r="A19" s="437"/>
      <c r="B19" s="99"/>
      <c r="C19" s="91"/>
      <c r="D19" s="95"/>
      <c r="E19" s="148"/>
      <c r="F19" s="146"/>
      <c r="G19" s="94"/>
      <c r="H19" s="133"/>
      <c r="I19" s="93"/>
      <c r="J19" s="110" t="s">
        <v>183</v>
      </c>
      <c r="K19" s="91"/>
      <c r="L19" s="95"/>
      <c r="M19" s="94"/>
      <c r="N19" s="95"/>
      <c r="O19" s="132"/>
      <c r="P19" s="133"/>
      <c r="Q19" s="93"/>
      <c r="R19" s="240" t="s">
        <v>139</v>
      </c>
      <c r="S19" s="18"/>
      <c r="T19" s="94"/>
      <c r="U19" s="148"/>
      <c r="V19" s="146"/>
      <c r="W19" s="94"/>
      <c r="X19" s="113"/>
      <c r="Y19" s="96"/>
      <c r="Z19" s="99" t="s">
        <v>101</v>
      </c>
      <c r="AA19" s="91"/>
      <c r="AB19" s="95"/>
      <c r="AC19" s="148"/>
      <c r="AD19" s="146"/>
      <c r="AE19" s="94"/>
      <c r="AF19" s="133"/>
      <c r="AG19" s="96"/>
      <c r="AH19" s="99"/>
      <c r="AI19" s="91"/>
      <c r="AJ19" s="95"/>
      <c r="AK19" s="148"/>
      <c r="AL19" s="146"/>
      <c r="AM19" s="94"/>
      <c r="AN19" s="133"/>
      <c r="AO19" s="93"/>
    </row>
    <row r="20" spans="1:49" s="13" customFormat="1" ht="14.1" customHeight="1">
      <c r="A20" s="437"/>
      <c r="B20" s="224" t="s">
        <v>52</v>
      </c>
      <c r="C20" s="149"/>
      <c r="D20" s="95"/>
      <c r="E20" s="150"/>
      <c r="F20" s="132"/>
      <c r="G20" s="94"/>
      <c r="H20" s="133"/>
      <c r="I20" s="93"/>
      <c r="J20" s="224"/>
      <c r="K20" s="149"/>
      <c r="L20" s="95"/>
      <c r="M20" s="62"/>
      <c r="N20" s="62"/>
      <c r="O20" s="62"/>
      <c r="P20" s="107"/>
      <c r="Q20" s="93"/>
      <c r="R20" s="134" t="s">
        <v>277</v>
      </c>
      <c r="S20" s="395" t="s">
        <v>482</v>
      </c>
      <c r="T20" s="95"/>
      <c r="U20" s="150"/>
      <c r="V20" s="132"/>
      <c r="W20" s="94"/>
      <c r="X20" s="133"/>
      <c r="Y20" s="96"/>
      <c r="Z20" s="224" t="s">
        <v>159</v>
      </c>
      <c r="AA20" s="149"/>
      <c r="AB20" s="95"/>
      <c r="AC20" s="150"/>
      <c r="AD20" s="132"/>
      <c r="AE20" s="94"/>
      <c r="AF20" s="133"/>
      <c r="AG20" s="96"/>
      <c r="AH20" s="224" t="s">
        <v>159</v>
      </c>
      <c r="AI20" s="91"/>
      <c r="AJ20" s="95"/>
      <c r="AK20" s="95"/>
      <c r="AL20" s="95"/>
      <c r="AM20" s="95"/>
      <c r="AN20" s="133"/>
      <c r="AO20" s="93"/>
    </row>
    <row r="21" spans="1:49" s="13" customFormat="1" ht="14.1" customHeight="1">
      <c r="A21" s="446" t="s">
        <v>4</v>
      </c>
      <c r="B21" s="186" t="s">
        <v>93</v>
      </c>
      <c r="C21" s="171" t="s">
        <v>94</v>
      </c>
      <c r="D21" s="172">
        <v>75</v>
      </c>
      <c r="E21" s="62"/>
      <c r="F21" s="62"/>
      <c r="G21" s="94">
        <f>D21/100</f>
        <v>0.75</v>
      </c>
      <c r="H21" s="113">
        <f>(D21*$D$2)/1000</f>
        <v>34.65</v>
      </c>
      <c r="I21" s="96"/>
      <c r="J21" s="200" t="s">
        <v>95</v>
      </c>
      <c r="K21" s="171" t="s">
        <v>96</v>
      </c>
      <c r="L21" s="220">
        <v>75</v>
      </c>
      <c r="M21" s="98"/>
      <c r="N21" s="221"/>
      <c r="O21" s="139">
        <f>L21/100</f>
        <v>0.75</v>
      </c>
      <c r="P21" s="222">
        <f>(L21*$D$2)/1000</f>
        <v>34.65</v>
      </c>
      <c r="Q21" s="223"/>
      <c r="R21" s="186" t="s">
        <v>93</v>
      </c>
      <c r="S21" s="171" t="s">
        <v>94</v>
      </c>
      <c r="T21" s="172">
        <v>75</v>
      </c>
      <c r="U21" s="62"/>
      <c r="V21" s="62"/>
      <c r="W21" s="94">
        <f>T21/100</f>
        <v>0.75</v>
      </c>
      <c r="X21" s="113">
        <f>(T21*$D$2)/1000</f>
        <v>34.65</v>
      </c>
      <c r="Y21" s="96"/>
      <c r="Z21" s="186" t="s">
        <v>93</v>
      </c>
      <c r="AA21" s="171" t="s">
        <v>94</v>
      </c>
      <c r="AB21" s="172">
        <v>75</v>
      </c>
      <c r="AC21" s="62"/>
      <c r="AD21" s="62"/>
      <c r="AE21" s="94">
        <f>AB21/100</f>
        <v>0.75</v>
      </c>
      <c r="AF21" s="113">
        <f>(AB21*$D$2)/1000</f>
        <v>34.65</v>
      </c>
      <c r="AG21" s="96"/>
      <c r="AH21" s="186" t="s">
        <v>93</v>
      </c>
      <c r="AI21" s="171" t="s">
        <v>94</v>
      </c>
      <c r="AJ21" s="172">
        <v>75</v>
      </c>
      <c r="AK21" s="62"/>
      <c r="AL21" s="62"/>
      <c r="AM21" s="94">
        <f>AJ21/100</f>
        <v>0.75</v>
      </c>
      <c r="AN21" s="113">
        <f>(AJ21*$D$2)/1000</f>
        <v>34.65</v>
      </c>
      <c r="AO21" s="96"/>
    </row>
    <row r="22" spans="1:49" s="13" customFormat="1" ht="14.1" customHeight="1">
      <c r="A22" s="447"/>
      <c r="B22" s="186" t="s">
        <v>97</v>
      </c>
      <c r="C22" s="439" t="s">
        <v>98</v>
      </c>
      <c r="D22" s="95"/>
      <c r="E22" s="95"/>
      <c r="F22" s="95"/>
      <c r="G22" s="94"/>
      <c r="H22" s="107"/>
      <c r="I22" s="93"/>
      <c r="J22" s="200" t="s">
        <v>99</v>
      </c>
      <c r="K22" s="439" t="s">
        <v>98</v>
      </c>
      <c r="L22" s="95"/>
      <c r="M22" s="95"/>
      <c r="N22" s="95"/>
      <c r="O22" s="94"/>
      <c r="P22" s="107"/>
      <c r="Q22" s="93"/>
      <c r="R22" s="186" t="s">
        <v>97</v>
      </c>
      <c r="S22" s="439" t="s">
        <v>98</v>
      </c>
      <c r="T22" s="95"/>
      <c r="U22" s="95"/>
      <c r="V22" s="95"/>
      <c r="W22" s="94"/>
      <c r="X22" s="107"/>
      <c r="Y22" s="93"/>
      <c r="Z22" s="186" t="s">
        <v>97</v>
      </c>
      <c r="AA22" s="439" t="s">
        <v>98</v>
      </c>
      <c r="AB22" s="95"/>
      <c r="AC22" s="95"/>
      <c r="AD22" s="95"/>
      <c r="AE22" s="94"/>
      <c r="AF22" s="107"/>
      <c r="AG22" s="93"/>
      <c r="AH22" s="186" t="s">
        <v>97</v>
      </c>
      <c r="AI22" s="439" t="s">
        <v>98</v>
      </c>
      <c r="AJ22" s="95"/>
      <c r="AK22" s="95"/>
      <c r="AL22" s="95"/>
      <c r="AM22" s="94"/>
      <c r="AN22" s="107"/>
      <c r="AO22" s="93"/>
    </row>
    <row r="23" spans="1:49" s="13" customFormat="1" ht="14.1" customHeight="1">
      <c r="A23" s="447"/>
      <c r="B23" s="186" t="s">
        <v>100</v>
      </c>
      <c r="C23" s="440"/>
      <c r="D23" s="95"/>
      <c r="E23" s="95"/>
      <c r="F23" s="62"/>
      <c r="G23" s="94"/>
      <c r="H23" s="107"/>
      <c r="I23" s="93"/>
      <c r="J23" s="200" t="s">
        <v>100</v>
      </c>
      <c r="K23" s="440"/>
      <c r="L23" s="172"/>
      <c r="M23" s="95"/>
      <c r="N23" s="62"/>
      <c r="O23" s="94"/>
      <c r="P23" s="107"/>
      <c r="Q23" s="93"/>
      <c r="R23" s="186" t="s">
        <v>100</v>
      </c>
      <c r="S23" s="440"/>
      <c r="T23" s="95"/>
      <c r="U23" s="95"/>
      <c r="V23" s="62"/>
      <c r="W23" s="94"/>
      <c r="X23" s="107"/>
      <c r="Y23" s="93"/>
      <c r="Z23" s="186" t="s">
        <v>100</v>
      </c>
      <c r="AA23" s="440"/>
      <c r="AB23" s="95"/>
      <c r="AC23" s="95"/>
      <c r="AD23" s="62"/>
      <c r="AE23" s="94"/>
      <c r="AF23" s="107"/>
      <c r="AG23" s="93"/>
      <c r="AH23" s="186" t="s">
        <v>100</v>
      </c>
      <c r="AI23" s="440"/>
      <c r="AJ23" s="95"/>
      <c r="AK23" s="95"/>
      <c r="AL23" s="62"/>
      <c r="AM23" s="94"/>
      <c r="AN23" s="107"/>
      <c r="AO23" s="93"/>
    </row>
    <row r="24" spans="1:49" s="13" customFormat="1" ht="14.1" customHeight="1">
      <c r="A24" s="448"/>
      <c r="B24" s="187" t="s">
        <v>101</v>
      </c>
      <c r="C24" s="440"/>
      <c r="D24" s="95"/>
      <c r="E24" s="95"/>
      <c r="F24" s="95"/>
      <c r="G24" s="94"/>
      <c r="H24" s="107"/>
      <c r="I24" s="93"/>
      <c r="J24" s="98" t="s">
        <v>101</v>
      </c>
      <c r="K24" s="440"/>
      <c r="L24" s="95"/>
      <c r="M24" s="95"/>
      <c r="N24" s="95"/>
      <c r="O24" s="94"/>
      <c r="P24" s="107"/>
      <c r="Q24" s="93"/>
      <c r="R24" s="187" t="s">
        <v>101</v>
      </c>
      <c r="S24" s="440"/>
      <c r="T24" s="95"/>
      <c r="U24" s="95"/>
      <c r="V24" s="95"/>
      <c r="W24" s="94"/>
      <c r="X24" s="107"/>
      <c r="Y24" s="93"/>
      <c r="Z24" s="187" t="s">
        <v>101</v>
      </c>
      <c r="AA24" s="440"/>
      <c r="AB24" s="95"/>
      <c r="AC24" s="95"/>
      <c r="AD24" s="95"/>
      <c r="AE24" s="94"/>
      <c r="AF24" s="107"/>
      <c r="AG24" s="93"/>
      <c r="AH24" s="187" t="s">
        <v>101</v>
      </c>
      <c r="AI24" s="440"/>
      <c r="AJ24" s="95"/>
      <c r="AK24" s="95"/>
      <c r="AL24" s="95"/>
      <c r="AM24" s="94"/>
      <c r="AN24" s="107"/>
      <c r="AO24" s="93"/>
    </row>
    <row r="25" spans="1:49" s="13" customFormat="1" ht="14.1" customHeight="1">
      <c r="A25" s="446" t="s">
        <v>0</v>
      </c>
      <c r="B25" s="215" t="s">
        <v>226</v>
      </c>
      <c r="C25" s="238" t="s">
        <v>223</v>
      </c>
      <c r="D25" s="78">
        <v>20</v>
      </c>
      <c r="E25" s="239"/>
      <c r="F25" s="94"/>
      <c r="G25" s="94">
        <f>D25/100</f>
        <v>0.2</v>
      </c>
      <c r="H25" s="133">
        <f>(D25*$D$2)/1000</f>
        <v>9.24</v>
      </c>
      <c r="I25" s="93"/>
      <c r="J25" s="336" t="s">
        <v>254</v>
      </c>
      <c r="K25" s="70" t="s">
        <v>243</v>
      </c>
      <c r="L25" s="75">
        <v>25</v>
      </c>
      <c r="M25" s="134"/>
      <c r="N25" s="134">
        <f>L25/140</f>
        <v>0.17857142857142858</v>
      </c>
      <c r="O25" s="138"/>
      <c r="P25" s="113">
        <f>(L25*$D$2)/1000</f>
        <v>11.55</v>
      </c>
      <c r="Q25" s="73"/>
      <c r="R25" s="336" t="s">
        <v>262</v>
      </c>
      <c r="S25" s="70" t="s">
        <v>435</v>
      </c>
      <c r="T25" s="75">
        <v>15</v>
      </c>
      <c r="U25" s="134"/>
      <c r="V25" s="134"/>
      <c r="W25" s="94">
        <f>T25/100</f>
        <v>0.15</v>
      </c>
      <c r="X25" s="113">
        <f t="shared" ref="X25:X27" si="7">(T25*$D$2)/1000</f>
        <v>6.93</v>
      </c>
      <c r="Y25" s="100"/>
      <c r="Z25" s="77" t="s">
        <v>272</v>
      </c>
      <c r="AA25" s="70" t="s">
        <v>459</v>
      </c>
      <c r="AB25" s="75">
        <v>25</v>
      </c>
      <c r="AC25" s="72">
        <f>AB25/55</f>
        <v>0.45454545454545453</v>
      </c>
      <c r="AD25" s="267"/>
      <c r="AE25" s="267"/>
      <c r="AF25" s="33">
        <f>(AB25*$D$2)/1000</f>
        <v>11.55</v>
      </c>
      <c r="AG25" s="93"/>
      <c r="AH25" s="89" t="s">
        <v>290</v>
      </c>
      <c r="AI25" s="70" t="s">
        <v>232</v>
      </c>
      <c r="AJ25" s="172">
        <v>10</v>
      </c>
      <c r="AK25" s="62">
        <f>AJ25/85</f>
        <v>0.11764705882352941</v>
      </c>
      <c r="AL25" s="62"/>
      <c r="AM25" s="94"/>
      <c r="AN25" s="113">
        <f>(AJ25*$D$2)/1000</f>
        <v>4.62</v>
      </c>
      <c r="AO25" s="93"/>
      <c r="AQ25" s="411"/>
      <c r="AR25" s="412"/>
      <c r="AS25" s="413"/>
      <c r="AT25" s="414"/>
      <c r="AU25" s="414"/>
      <c r="AV25" s="415"/>
      <c r="AW25" s="416"/>
    </row>
    <row r="26" spans="1:49" s="13" customFormat="1" ht="14.1" customHeight="1">
      <c r="A26" s="447"/>
      <c r="B26" s="216" t="s">
        <v>228</v>
      </c>
      <c r="C26" s="18" t="s">
        <v>259</v>
      </c>
      <c r="D26" s="78">
        <v>10</v>
      </c>
      <c r="E26" s="146"/>
      <c r="F26" s="209">
        <f>D26*0.5/35</f>
        <v>0.14285714285714285</v>
      </c>
      <c r="G26" s="94"/>
      <c r="H26" s="133">
        <f>(D26*$D$2)/1000</f>
        <v>4.62</v>
      </c>
      <c r="I26" s="100"/>
      <c r="J26" s="337" t="s">
        <v>180</v>
      </c>
      <c r="K26" s="80" t="s">
        <v>298</v>
      </c>
      <c r="L26" s="75">
        <v>1</v>
      </c>
      <c r="M26" s="338"/>
      <c r="N26" s="95"/>
      <c r="O26" s="78"/>
      <c r="P26" s="113">
        <f>(L26*$D$2)/1000</f>
        <v>0.46200000000000002</v>
      </c>
      <c r="Q26" s="84"/>
      <c r="R26" s="337" t="s">
        <v>101</v>
      </c>
      <c r="S26" s="80" t="s">
        <v>270</v>
      </c>
      <c r="T26" s="75">
        <v>7</v>
      </c>
      <c r="U26" s="338"/>
      <c r="V26" s="95"/>
      <c r="W26" s="94">
        <f>T26/100</f>
        <v>7.0000000000000007E-2</v>
      </c>
      <c r="X26" s="113">
        <f t="shared" si="7"/>
        <v>3.234</v>
      </c>
      <c r="Y26" s="100"/>
      <c r="Z26" s="71" t="s">
        <v>228</v>
      </c>
      <c r="AA26" s="70" t="s">
        <v>460</v>
      </c>
      <c r="AB26" s="75">
        <v>3</v>
      </c>
      <c r="AC26" s="72">
        <f>AB26/20</f>
        <v>0.15</v>
      </c>
      <c r="AD26" s="267"/>
      <c r="AE26" s="267"/>
      <c r="AF26" s="33">
        <f>(AB26*$D$2)/1000</f>
        <v>1.3859999999999999</v>
      </c>
      <c r="AG26" s="93"/>
      <c r="AH26" s="87" t="s">
        <v>58</v>
      </c>
      <c r="AI26" s="70" t="s">
        <v>233</v>
      </c>
      <c r="AJ26" s="75">
        <v>15</v>
      </c>
      <c r="AK26" s="97"/>
      <c r="AL26" s="95">
        <f>AJ26/55</f>
        <v>0.27272727272727271</v>
      </c>
      <c r="AM26" s="97"/>
      <c r="AN26" s="113">
        <f>(AJ26*$D$2)/1000</f>
        <v>6.93</v>
      </c>
      <c r="AO26" s="96"/>
      <c r="AQ26" s="411"/>
      <c r="AR26" s="412"/>
      <c r="AS26" s="411"/>
      <c r="AT26" s="417"/>
      <c r="AU26" s="418"/>
      <c r="AV26" s="417"/>
      <c r="AW26" s="416"/>
    </row>
    <row r="27" spans="1:49" s="13" customFormat="1" ht="14.1" customHeight="1">
      <c r="A27" s="447"/>
      <c r="B27" s="216" t="s">
        <v>258</v>
      </c>
      <c r="C27" s="238"/>
      <c r="D27" s="78"/>
      <c r="E27" s="239"/>
      <c r="F27" s="94"/>
      <c r="G27" s="94"/>
      <c r="H27" s="133"/>
      <c r="I27" s="93"/>
      <c r="J27" s="337" t="s">
        <v>277</v>
      </c>
      <c r="K27" s="70" t="s">
        <v>435</v>
      </c>
      <c r="L27" s="75">
        <v>10</v>
      </c>
      <c r="M27" s="285"/>
      <c r="N27" s="72"/>
      <c r="O27" s="139">
        <f>L27/100</f>
        <v>0.1</v>
      </c>
      <c r="P27" s="33">
        <f>(L27*$D$2)/1000</f>
        <v>4.62</v>
      </c>
      <c r="Q27" s="84"/>
      <c r="R27" s="337" t="s">
        <v>288</v>
      </c>
      <c r="S27" s="70" t="s">
        <v>271</v>
      </c>
      <c r="T27" s="75">
        <v>20</v>
      </c>
      <c r="U27" s="285"/>
      <c r="V27" s="72">
        <f>T27*0.5/35</f>
        <v>0.2857142857142857</v>
      </c>
      <c r="W27" s="94"/>
      <c r="X27" s="113">
        <f t="shared" si="7"/>
        <v>9.24</v>
      </c>
      <c r="Y27" s="93"/>
      <c r="Z27" s="71" t="s">
        <v>254</v>
      </c>
      <c r="AA27" s="70"/>
      <c r="AB27" s="75"/>
      <c r="AC27" s="285"/>
      <c r="AD27" s="285"/>
      <c r="AE27" s="138"/>
      <c r="AF27" s="73"/>
      <c r="AG27" s="93"/>
      <c r="AH27" s="87" t="s">
        <v>248</v>
      </c>
      <c r="AI27" s="70"/>
      <c r="AJ27" s="75"/>
      <c r="AK27" s="163"/>
      <c r="AL27" s="75"/>
      <c r="AM27" s="94"/>
      <c r="AN27" s="33"/>
      <c r="AO27" s="73"/>
      <c r="AQ27" s="411"/>
      <c r="AR27" s="412"/>
      <c r="AS27" s="411"/>
      <c r="AT27" s="419"/>
      <c r="AU27" s="411"/>
      <c r="AV27" s="415"/>
      <c r="AW27" s="420"/>
    </row>
    <row r="28" spans="1:49" s="13" customFormat="1" ht="14.1" customHeight="1">
      <c r="A28" s="447"/>
      <c r="B28" s="240" t="s">
        <v>208</v>
      </c>
      <c r="C28" s="18"/>
      <c r="D28" s="94"/>
      <c r="E28" s="62"/>
      <c r="F28" s="146"/>
      <c r="G28" s="146"/>
      <c r="H28" s="133"/>
      <c r="I28" s="93"/>
      <c r="J28" s="337" t="s">
        <v>220</v>
      </c>
      <c r="K28" s="70" t="s">
        <v>462</v>
      </c>
      <c r="L28" s="75">
        <v>1</v>
      </c>
      <c r="M28" s="285"/>
      <c r="N28" s="72"/>
      <c r="O28" s="139"/>
      <c r="P28" s="33">
        <f>(L28*$D$2)/1000</f>
        <v>0.46200000000000002</v>
      </c>
      <c r="Q28" s="84"/>
      <c r="R28" s="337" t="s">
        <v>224</v>
      </c>
      <c r="S28" s="70"/>
      <c r="T28" s="75"/>
      <c r="U28" s="285"/>
      <c r="V28" s="72"/>
      <c r="W28" s="139"/>
      <c r="X28" s="33"/>
      <c r="Y28" s="136"/>
      <c r="Z28" s="71" t="s">
        <v>58</v>
      </c>
      <c r="AA28" s="15"/>
      <c r="AB28" s="69"/>
      <c r="AC28" s="305"/>
      <c r="AD28" s="305"/>
      <c r="AE28" s="305"/>
      <c r="AF28" s="73"/>
      <c r="AG28" s="93"/>
      <c r="AH28" s="77" t="s">
        <v>240</v>
      </c>
      <c r="AI28" s="70"/>
      <c r="AJ28" s="75"/>
      <c r="AK28" s="163"/>
      <c r="AL28" s="75"/>
      <c r="AM28" s="75"/>
      <c r="AN28" s="85"/>
      <c r="AO28" s="117"/>
      <c r="AQ28" s="411"/>
      <c r="AR28" s="412"/>
      <c r="AS28" s="411"/>
      <c r="AT28" s="419"/>
      <c r="AU28" s="411"/>
      <c r="AV28" s="411"/>
      <c r="AW28" s="420"/>
    </row>
    <row r="29" spans="1:49" s="13" customFormat="1" ht="14.1" customHeight="1">
      <c r="A29" s="447"/>
      <c r="B29" s="240" t="s">
        <v>107</v>
      </c>
      <c r="C29" s="18"/>
      <c r="D29" s="94"/>
      <c r="E29" s="257"/>
      <c r="F29" s="257"/>
      <c r="G29" s="78"/>
      <c r="H29" s="85"/>
      <c r="I29" s="136"/>
      <c r="J29" s="337" t="s">
        <v>300</v>
      </c>
      <c r="K29" s="78"/>
      <c r="L29" s="75"/>
      <c r="M29" s="69"/>
      <c r="N29" s="75"/>
      <c r="O29" s="75"/>
      <c r="P29" s="335"/>
      <c r="Q29" s="84"/>
      <c r="R29" s="337" t="s">
        <v>0</v>
      </c>
      <c r="S29" s="78"/>
      <c r="T29" s="75"/>
      <c r="U29" s="69"/>
      <c r="V29" s="75"/>
      <c r="W29" s="75"/>
      <c r="X29" s="335"/>
      <c r="Y29" s="73"/>
      <c r="Z29" s="71" t="s">
        <v>0</v>
      </c>
      <c r="AA29" s="15"/>
      <c r="AB29" s="69"/>
      <c r="AC29" s="75"/>
      <c r="AD29" s="75"/>
      <c r="AE29" s="75"/>
      <c r="AF29" s="306"/>
      <c r="AG29" s="100"/>
      <c r="AH29" s="77" t="s">
        <v>107</v>
      </c>
      <c r="AI29" s="70"/>
      <c r="AJ29" s="75"/>
      <c r="AK29" s="164"/>
      <c r="AL29" s="75"/>
      <c r="AM29" s="79"/>
      <c r="AN29" s="165"/>
      <c r="AO29" s="73"/>
      <c r="AQ29" s="411"/>
      <c r="AR29" s="412"/>
      <c r="AS29" s="411"/>
      <c r="AT29" s="419"/>
      <c r="AU29" s="411"/>
      <c r="AV29" s="411"/>
      <c r="AW29" s="421"/>
    </row>
    <row r="30" spans="1:49" s="13" customFormat="1" ht="14.1" customHeight="1">
      <c r="A30" s="447"/>
      <c r="B30" s="247"/>
      <c r="C30" s="18"/>
      <c r="D30" s="95"/>
      <c r="E30" s="75"/>
      <c r="F30" s="75"/>
      <c r="G30" s="94"/>
      <c r="H30" s="113"/>
      <c r="I30" s="136"/>
      <c r="J30" s="337" t="s">
        <v>0</v>
      </c>
      <c r="K30" s="15"/>
      <c r="L30" s="245"/>
      <c r="M30" s="69"/>
      <c r="N30" s="72"/>
      <c r="O30" s="272"/>
      <c r="P30" s="271"/>
      <c r="Q30" s="84"/>
      <c r="R30" s="71"/>
      <c r="S30" s="15"/>
      <c r="T30" s="245"/>
      <c r="U30" s="69"/>
      <c r="V30" s="72"/>
      <c r="W30" s="272"/>
      <c r="X30" s="271"/>
      <c r="Y30" s="73"/>
      <c r="Z30" s="110"/>
      <c r="AA30" s="70"/>
      <c r="AB30" s="75"/>
      <c r="AC30" s="69"/>
      <c r="AD30" s="75"/>
      <c r="AE30" s="78"/>
      <c r="AF30" s="33"/>
      <c r="AG30" s="136"/>
      <c r="AH30" s="110"/>
      <c r="AI30" s="70"/>
      <c r="AJ30" s="75"/>
      <c r="AK30" s="69"/>
      <c r="AL30" s="75"/>
      <c r="AM30" s="78"/>
      <c r="AN30" s="33"/>
      <c r="AO30" s="151"/>
    </row>
    <row r="31" spans="1:49" s="13" customFormat="1" ht="14.1" customHeight="1">
      <c r="A31" s="447"/>
      <c r="B31" s="201"/>
      <c r="C31" s="63"/>
      <c r="D31" s="134"/>
      <c r="E31" s="147"/>
      <c r="F31" s="147"/>
      <c r="G31" s="138"/>
      <c r="H31" s="85"/>
      <c r="I31" s="84"/>
      <c r="J31" s="71"/>
      <c r="K31" s="70"/>
      <c r="L31" s="75"/>
      <c r="M31" s="75"/>
      <c r="N31" s="75"/>
      <c r="O31" s="75"/>
      <c r="P31" s="113"/>
      <c r="Q31" s="84"/>
      <c r="R31" s="77"/>
      <c r="S31" s="70"/>
      <c r="T31" s="75"/>
      <c r="U31" s="135"/>
      <c r="V31" s="72"/>
      <c r="W31" s="78"/>
      <c r="X31" s="85"/>
      <c r="Y31" s="73"/>
      <c r="Z31" s="77"/>
      <c r="AA31" s="174"/>
      <c r="AB31" s="94"/>
      <c r="AC31" s="75"/>
      <c r="AD31" s="75"/>
      <c r="AE31" s="75"/>
      <c r="AF31" s="113"/>
      <c r="AG31" s="84"/>
      <c r="AH31" s="77"/>
      <c r="AI31" s="70"/>
      <c r="AJ31" s="75"/>
      <c r="AK31" s="164"/>
      <c r="AL31" s="75"/>
      <c r="AM31" s="79"/>
      <c r="AN31" s="165"/>
      <c r="AO31" s="73"/>
    </row>
    <row r="32" spans="1:49" s="13" customFormat="1" ht="14.1" customHeight="1">
      <c r="A32" s="448"/>
      <c r="B32" s="224" t="s">
        <v>52</v>
      </c>
      <c r="C32" s="64"/>
      <c r="D32" s="65"/>
      <c r="E32" s="25"/>
      <c r="F32" s="25"/>
      <c r="G32" s="78"/>
      <c r="H32" s="117"/>
      <c r="I32" s="118"/>
      <c r="J32" s="224" t="s">
        <v>52</v>
      </c>
      <c r="K32" s="320" t="s">
        <v>151</v>
      </c>
      <c r="L32" s="318">
        <v>1</v>
      </c>
      <c r="M32" s="25"/>
      <c r="N32" s="25"/>
      <c r="O32" s="78"/>
      <c r="P32" s="117"/>
      <c r="Q32" s="118"/>
      <c r="R32" s="224" t="s">
        <v>52</v>
      </c>
      <c r="S32" s="320"/>
      <c r="T32" s="318"/>
      <c r="U32" s="25"/>
      <c r="V32" s="25"/>
      <c r="W32" s="25"/>
      <c r="X32" s="32"/>
      <c r="Y32" s="118"/>
      <c r="Z32" s="224" t="s">
        <v>87</v>
      </c>
      <c r="AA32" s="64" t="s">
        <v>88</v>
      </c>
      <c r="AB32" s="65">
        <v>1</v>
      </c>
      <c r="AC32" s="25"/>
      <c r="AD32" s="25"/>
      <c r="AE32" s="78"/>
      <c r="AF32" s="117"/>
      <c r="AG32" s="118"/>
      <c r="AH32" s="224" t="s">
        <v>52</v>
      </c>
      <c r="AI32" s="320"/>
      <c r="AJ32" s="318"/>
      <c r="AK32" s="25"/>
      <c r="AL32" s="25"/>
      <c r="AM32" s="78"/>
      <c r="AN32" s="117"/>
      <c r="AO32" s="118"/>
    </row>
    <row r="33" spans="1:41" s="13" customFormat="1" ht="14.1" customHeight="1">
      <c r="A33" s="230"/>
      <c r="B33" s="444" t="s">
        <v>117</v>
      </c>
      <c r="C33" s="217" t="s">
        <v>43</v>
      </c>
      <c r="D33" s="159"/>
      <c r="E33" s="218"/>
      <c r="F33" s="218"/>
      <c r="G33" s="218"/>
      <c r="H33" s="159"/>
      <c r="I33" s="160" t="s">
        <v>80</v>
      </c>
      <c r="J33" s="444" t="s">
        <v>117</v>
      </c>
      <c r="K33" s="217" t="s">
        <v>39</v>
      </c>
      <c r="L33" s="160"/>
      <c r="M33" s="218"/>
      <c r="N33" s="218"/>
      <c r="O33" s="218"/>
      <c r="P33" s="159"/>
      <c r="Q33" s="160" t="s">
        <v>80</v>
      </c>
      <c r="R33" s="444" t="s">
        <v>117</v>
      </c>
      <c r="S33" s="217" t="s">
        <v>39</v>
      </c>
      <c r="T33" s="159"/>
      <c r="U33" s="218"/>
      <c r="V33" s="218"/>
      <c r="W33" s="218"/>
      <c r="X33" s="159"/>
      <c r="Y33" s="160" t="s">
        <v>80</v>
      </c>
      <c r="Z33" s="444" t="s">
        <v>117</v>
      </c>
      <c r="AA33" s="217" t="s">
        <v>39</v>
      </c>
      <c r="AB33" s="159"/>
      <c r="AC33" s="218"/>
      <c r="AD33" s="218"/>
      <c r="AE33" s="218"/>
      <c r="AF33" s="159"/>
      <c r="AG33" s="160" t="s">
        <v>80</v>
      </c>
      <c r="AH33" s="444" t="s">
        <v>117</v>
      </c>
      <c r="AI33" s="217" t="s">
        <v>39</v>
      </c>
      <c r="AJ33" s="159"/>
      <c r="AK33" s="218"/>
      <c r="AL33" s="218"/>
      <c r="AM33" s="218"/>
      <c r="AN33" s="159"/>
      <c r="AO33" s="160" t="s">
        <v>80</v>
      </c>
    </row>
    <row r="34" spans="1:41" s="13" customFormat="1" ht="14.1" customHeight="1">
      <c r="A34" s="441"/>
      <c r="B34" s="444"/>
      <c r="C34" s="42" t="s">
        <v>47</v>
      </c>
      <c r="D34" s="101"/>
      <c r="E34" s="119"/>
      <c r="F34" s="119"/>
      <c r="G34" s="119"/>
      <c r="H34" s="161"/>
      <c r="I34" s="51">
        <f>SUM(E5:E32)</f>
        <v>5.2857142857142856</v>
      </c>
      <c r="J34" s="444"/>
      <c r="K34" s="42" t="s">
        <v>49</v>
      </c>
      <c r="L34" s="50"/>
      <c r="M34" s="123"/>
      <c r="N34" s="123"/>
      <c r="O34" s="123"/>
      <c r="P34" s="161"/>
      <c r="Q34" s="51">
        <f>SUM(M5:M32)</f>
        <v>5</v>
      </c>
      <c r="R34" s="444"/>
      <c r="S34" s="42" t="s">
        <v>49</v>
      </c>
      <c r="T34" s="50"/>
      <c r="U34" s="123"/>
      <c r="V34" s="123"/>
      <c r="W34" s="123"/>
      <c r="X34" s="161"/>
      <c r="Y34" s="51">
        <f>SUM(U5:U32)</f>
        <v>5.1470588235294121</v>
      </c>
      <c r="Z34" s="444"/>
      <c r="AA34" s="42" t="s">
        <v>49</v>
      </c>
      <c r="AB34" s="50"/>
      <c r="AC34" s="123"/>
      <c r="AD34" s="123"/>
      <c r="AE34" s="123"/>
      <c r="AF34" s="161"/>
      <c r="AG34" s="51">
        <f>SUM(AC5:AC32)</f>
        <v>5.1045454545454545</v>
      </c>
      <c r="AH34" s="444"/>
      <c r="AI34" s="42" t="s">
        <v>49</v>
      </c>
      <c r="AJ34" s="50"/>
      <c r="AK34" s="123"/>
      <c r="AL34" s="123"/>
      <c r="AM34" s="123"/>
      <c r="AN34" s="161"/>
      <c r="AO34" s="51">
        <f>SUM(AK5:AK32)</f>
        <v>5.117647058823529</v>
      </c>
    </row>
    <row r="35" spans="1:41" s="16" customFormat="1" ht="14.1" customHeight="1">
      <c r="A35" s="442"/>
      <c r="B35" s="444"/>
      <c r="C35" s="43" t="s">
        <v>48</v>
      </c>
      <c r="D35" s="102"/>
      <c r="E35" s="119"/>
      <c r="F35" s="119"/>
      <c r="G35" s="119"/>
      <c r="H35" s="161"/>
      <c r="I35" s="51">
        <f>SUM(F5:F32)</f>
        <v>2.2857142857142856</v>
      </c>
      <c r="J35" s="444"/>
      <c r="K35" s="43" t="s">
        <v>50</v>
      </c>
      <c r="L35" s="51"/>
      <c r="M35" s="123"/>
      <c r="N35" s="123"/>
      <c r="O35" s="123"/>
      <c r="P35" s="161"/>
      <c r="Q35" s="51">
        <f>SUM(N5:N32)</f>
        <v>2.5214285714285709</v>
      </c>
      <c r="R35" s="444"/>
      <c r="S35" s="43" t="s">
        <v>50</v>
      </c>
      <c r="T35" s="51"/>
      <c r="U35" s="123"/>
      <c r="V35" s="123"/>
      <c r="W35" s="123"/>
      <c r="X35" s="161"/>
      <c r="Y35" s="51">
        <f>SUM(V5:V32)</f>
        <v>2.4285714285714284</v>
      </c>
      <c r="Z35" s="444"/>
      <c r="AA35" s="43" t="s">
        <v>50</v>
      </c>
      <c r="AB35" s="51"/>
      <c r="AC35" s="123"/>
      <c r="AD35" s="123"/>
      <c r="AE35" s="123"/>
      <c r="AF35" s="161"/>
      <c r="AG35" s="51">
        <f>SUM(AD5:AD32)</f>
        <v>2.2857142857142856</v>
      </c>
      <c r="AH35" s="444"/>
      <c r="AI35" s="43" t="s">
        <v>50</v>
      </c>
      <c r="AJ35" s="51"/>
      <c r="AK35" s="123"/>
      <c r="AL35" s="123"/>
      <c r="AM35" s="123"/>
      <c r="AN35" s="161"/>
      <c r="AO35" s="51">
        <f>SUM(AL5:AL32)</f>
        <v>2.7012987012987013</v>
      </c>
    </row>
    <row r="36" spans="1:41" s="16" customFormat="1" ht="14.1" customHeight="1">
      <c r="A36" s="442"/>
      <c r="B36" s="444"/>
      <c r="C36" s="44" t="s">
        <v>44</v>
      </c>
      <c r="D36" s="103"/>
      <c r="E36" s="101"/>
      <c r="F36" s="101"/>
      <c r="G36" s="101"/>
      <c r="H36" s="162"/>
      <c r="I36" s="51">
        <f>SUM(G7:G32)</f>
        <v>1.71</v>
      </c>
      <c r="J36" s="444"/>
      <c r="K36" s="44" t="s">
        <v>40</v>
      </c>
      <c r="L36" s="52"/>
      <c r="M36" s="50"/>
      <c r="N36" s="50"/>
      <c r="O36" s="50"/>
      <c r="P36" s="162"/>
      <c r="Q36" s="51">
        <f>SUM(O7:O32)</f>
        <v>1.55</v>
      </c>
      <c r="R36" s="444"/>
      <c r="S36" s="44" t="s">
        <v>40</v>
      </c>
      <c r="T36" s="52"/>
      <c r="U36" s="50"/>
      <c r="V36" s="50"/>
      <c r="W36" s="50"/>
      <c r="X36" s="162"/>
      <c r="Y36" s="51">
        <f>SUM(W7:W32)</f>
        <v>1.99</v>
      </c>
      <c r="Z36" s="444"/>
      <c r="AA36" s="44" t="s">
        <v>40</v>
      </c>
      <c r="AB36" s="52"/>
      <c r="AC36" s="50"/>
      <c r="AD36" s="50"/>
      <c r="AE36" s="50"/>
      <c r="AF36" s="162"/>
      <c r="AG36" s="51">
        <f>SUM(AE7:AE32)</f>
        <v>1.5699999999999998</v>
      </c>
      <c r="AH36" s="444"/>
      <c r="AI36" s="44" t="s">
        <v>40</v>
      </c>
      <c r="AJ36" s="52"/>
      <c r="AK36" s="50"/>
      <c r="AL36" s="50"/>
      <c r="AM36" s="50"/>
      <c r="AN36" s="162"/>
      <c r="AO36" s="51">
        <f>SUM(AM7:AM32)</f>
        <v>1.9500000000000002</v>
      </c>
    </row>
    <row r="37" spans="1:41" s="13" customFormat="1" ht="14.1" customHeight="1">
      <c r="A37" s="442"/>
      <c r="B37" s="444"/>
      <c r="C37" s="44" t="s">
        <v>45</v>
      </c>
      <c r="D37" s="103"/>
      <c r="E37" s="102"/>
      <c r="F37" s="102"/>
      <c r="G37" s="102"/>
      <c r="H37" s="53"/>
      <c r="I37" s="51">
        <f>D32</f>
        <v>0</v>
      </c>
      <c r="J37" s="444"/>
      <c r="K37" s="44" t="s">
        <v>113</v>
      </c>
      <c r="L37" s="52"/>
      <c r="M37" s="51"/>
      <c r="N37" s="51"/>
      <c r="O37" s="51"/>
      <c r="P37" s="53"/>
      <c r="Q37" s="51">
        <v>0</v>
      </c>
      <c r="R37" s="444"/>
      <c r="S37" s="44" t="s">
        <v>41</v>
      </c>
      <c r="T37" s="52"/>
      <c r="U37" s="51"/>
      <c r="V37" s="51"/>
      <c r="W37" s="51"/>
      <c r="X37" s="53"/>
      <c r="Y37" s="51">
        <v>0</v>
      </c>
      <c r="Z37" s="444"/>
      <c r="AA37" s="44" t="s">
        <v>41</v>
      </c>
      <c r="AB37" s="52"/>
      <c r="AC37" s="51"/>
      <c r="AD37" s="51"/>
      <c r="AE37" s="51"/>
      <c r="AF37" s="53"/>
      <c r="AG37" s="51">
        <f>AB32</f>
        <v>1</v>
      </c>
      <c r="AH37" s="444"/>
      <c r="AI37" s="44" t="s">
        <v>41</v>
      </c>
      <c r="AJ37" s="52"/>
      <c r="AK37" s="51"/>
      <c r="AL37" s="51"/>
      <c r="AM37" s="51"/>
      <c r="AN37" s="53"/>
      <c r="AO37" s="51">
        <v>0</v>
      </c>
    </row>
    <row r="38" spans="1:41" s="13" customFormat="1" ht="14.1" customHeight="1">
      <c r="A38" s="442"/>
      <c r="B38" s="444"/>
      <c r="C38" s="42" t="s">
        <v>46</v>
      </c>
      <c r="D38" s="103"/>
      <c r="E38" s="103"/>
      <c r="F38" s="103"/>
      <c r="G38" s="103"/>
      <c r="H38" s="52"/>
      <c r="I38" s="51">
        <v>0</v>
      </c>
      <c r="J38" s="444"/>
      <c r="K38" s="42" t="s">
        <v>46</v>
      </c>
      <c r="L38" s="52"/>
      <c r="M38" s="52"/>
      <c r="N38" s="52"/>
      <c r="O38" s="52"/>
      <c r="P38" s="52"/>
      <c r="Q38" s="51">
        <v>0</v>
      </c>
      <c r="R38" s="444"/>
      <c r="S38" s="42" t="s">
        <v>46</v>
      </c>
      <c r="T38" s="52"/>
      <c r="U38" s="52"/>
      <c r="V38" s="52"/>
      <c r="W38" s="52"/>
      <c r="X38" s="52"/>
      <c r="Y38" s="51">
        <v>0</v>
      </c>
      <c r="Z38" s="444"/>
      <c r="AA38" s="42" t="s">
        <v>46</v>
      </c>
      <c r="AB38" s="52"/>
      <c r="AC38" s="52"/>
      <c r="AD38" s="52"/>
      <c r="AE38" s="52"/>
      <c r="AF38" s="52"/>
      <c r="AG38" s="51">
        <v>0</v>
      </c>
      <c r="AH38" s="444"/>
      <c r="AI38" s="42" t="s">
        <v>46</v>
      </c>
      <c r="AJ38" s="52"/>
      <c r="AK38" s="52"/>
      <c r="AL38" s="52"/>
      <c r="AM38" s="52"/>
      <c r="AN38" s="52"/>
      <c r="AO38" s="51">
        <v>0</v>
      </c>
    </row>
    <row r="39" spans="1:41" s="13" customFormat="1" ht="14.1" customHeight="1">
      <c r="A39" s="442"/>
      <c r="B39" s="444"/>
      <c r="C39" s="42" t="s">
        <v>105</v>
      </c>
      <c r="D39" s="103"/>
      <c r="E39" s="103"/>
      <c r="F39" s="103"/>
      <c r="G39" s="103"/>
      <c r="H39" s="52"/>
      <c r="I39" s="51">
        <v>2.5</v>
      </c>
      <c r="J39" s="444"/>
      <c r="K39" s="42" t="s">
        <v>105</v>
      </c>
      <c r="L39" s="52"/>
      <c r="M39" s="52"/>
      <c r="N39" s="52"/>
      <c r="O39" s="52"/>
      <c r="P39" s="52"/>
      <c r="Q39" s="51">
        <v>2.5</v>
      </c>
      <c r="R39" s="444"/>
      <c r="S39" s="42" t="s">
        <v>105</v>
      </c>
      <c r="T39" s="52"/>
      <c r="U39" s="52"/>
      <c r="V39" s="52"/>
      <c r="W39" s="52"/>
      <c r="X39" s="52"/>
      <c r="Y39" s="51">
        <v>2.5</v>
      </c>
      <c r="Z39" s="444"/>
      <c r="AA39" s="42" t="s">
        <v>105</v>
      </c>
      <c r="AB39" s="52"/>
      <c r="AC39" s="52"/>
      <c r="AD39" s="52"/>
      <c r="AE39" s="52"/>
      <c r="AF39" s="52"/>
      <c r="AG39" s="51">
        <v>2.5</v>
      </c>
      <c r="AH39" s="444"/>
      <c r="AI39" s="42" t="s">
        <v>105</v>
      </c>
      <c r="AJ39" s="52"/>
      <c r="AK39" s="52"/>
      <c r="AL39" s="52"/>
      <c r="AM39" s="52"/>
      <c r="AN39" s="52"/>
      <c r="AO39" s="51">
        <v>2.5</v>
      </c>
    </row>
    <row r="40" spans="1:41" s="13" customFormat="1" ht="14.1" customHeight="1">
      <c r="A40" s="443"/>
      <c r="B40" s="445"/>
      <c r="C40" s="44" t="s">
        <v>116</v>
      </c>
      <c r="D40" s="103"/>
      <c r="E40" s="103"/>
      <c r="F40" s="103"/>
      <c r="G40" s="103"/>
      <c r="H40" s="104"/>
      <c r="I40" s="53">
        <f>(I34*70)+(I35*75)+(I36*25)+(I37*60)+(I38*150)+(I39*45)</f>
        <v>696.67857142857144</v>
      </c>
      <c r="J40" s="445"/>
      <c r="K40" s="44" t="s">
        <v>116</v>
      </c>
      <c r="L40" s="52"/>
      <c r="M40" s="52"/>
      <c r="N40" s="52"/>
      <c r="O40" s="52"/>
      <c r="P40" s="53"/>
      <c r="Q40" s="53">
        <f>(Q34*70)+(Q35*75)+(Q36*25)+(Q37*60)+(Q38*150)+(Q39*45)</f>
        <v>690.35714285714278</v>
      </c>
      <c r="R40" s="445"/>
      <c r="S40" s="44" t="s">
        <v>116</v>
      </c>
      <c r="T40" s="52"/>
      <c r="U40" s="52"/>
      <c r="V40" s="52"/>
      <c r="W40" s="52"/>
      <c r="X40" s="53"/>
      <c r="Y40" s="53">
        <f>(Y34*70)+(Y35*75)+(Y36*25)+(Y37*60)+(Y38*150)+(Y39*45)</f>
        <v>704.68697478991601</v>
      </c>
      <c r="Z40" s="445"/>
      <c r="AA40" s="44" t="s">
        <v>116</v>
      </c>
      <c r="AB40" s="52"/>
      <c r="AC40" s="52"/>
      <c r="AD40" s="52"/>
      <c r="AE40" s="52"/>
      <c r="AF40" s="53"/>
      <c r="AG40" s="53">
        <f>(AG34*70)+(AG35*75)+(AG36*25)+(AG37*60)+(AG38*150)+(AG39*45)</f>
        <v>740.4967532467532</v>
      </c>
      <c r="AH40" s="445"/>
      <c r="AI40" s="44" t="s">
        <v>116</v>
      </c>
      <c r="AJ40" s="52"/>
      <c r="AK40" s="52"/>
      <c r="AL40" s="52"/>
      <c r="AM40" s="52"/>
      <c r="AN40" s="53"/>
      <c r="AO40" s="53">
        <f>(AO34*70)+(AO35*75)+(AO36*25)+(AO37*60)+(AO38*150)+(AO39*45)</f>
        <v>722.08269671504968</v>
      </c>
    </row>
    <row r="41" spans="1:41" ht="19.5" customHeight="1">
      <c r="B41" s="13"/>
      <c r="C41" s="276" t="s">
        <v>36</v>
      </c>
      <c r="D41" s="277"/>
      <c r="E41" s="277"/>
      <c r="F41" s="278"/>
      <c r="G41" s="278"/>
      <c r="H41" s="279"/>
      <c r="I41" s="277"/>
      <c r="J41" s="277"/>
      <c r="K41" s="276" t="s">
        <v>42</v>
      </c>
      <c r="L41" s="277"/>
      <c r="M41" s="277"/>
      <c r="N41" s="277"/>
      <c r="O41" s="277"/>
      <c r="P41" s="279"/>
      <c r="Q41" s="277"/>
      <c r="R41" s="277"/>
      <c r="S41" s="277" t="s">
        <v>37</v>
      </c>
      <c r="T41" s="277"/>
      <c r="U41" s="277"/>
      <c r="V41" s="277"/>
      <c r="W41" s="277"/>
      <c r="X41" s="279"/>
      <c r="Z41" s="13"/>
      <c r="AA41" s="48"/>
      <c r="AH41" s="13"/>
      <c r="AI41" s="48"/>
    </row>
    <row r="42" spans="1:41" ht="18.75" customHeight="1">
      <c r="B42" s="13"/>
      <c r="C42" s="431" t="s">
        <v>91</v>
      </c>
      <c r="D42" s="431"/>
      <c r="E42" s="431"/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R42" s="13"/>
      <c r="S42" s="13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37"/>
    </row>
    <row r="65513" spans="27:32" customFormat="1">
      <c r="AA65513" s="3"/>
      <c r="AF65513" s="37"/>
    </row>
    <row r="65514" spans="27:32" customFormat="1">
      <c r="AA65514" s="3"/>
      <c r="AF65514" s="37"/>
    </row>
    <row r="65515" spans="27:32" customFormat="1">
      <c r="AA65515" s="3"/>
      <c r="AF65515" s="37"/>
    </row>
    <row r="65516" spans="27:32" customFormat="1">
      <c r="AA65516" s="3"/>
      <c r="AF65516" s="37"/>
    </row>
    <row r="65517" spans="27:32" customFormat="1">
      <c r="AA65517" s="3"/>
      <c r="AF65517" s="37"/>
    </row>
  </sheetData>
  <mergeCells count="23">
    <mergeCell ref="R33:R40"/>
    <mergeCell ref="K22:K24"/>
    <mergeCell ref="A25:A32"/>
    <mergeCell ref="A21:A24"/>
    <mergeCell ref="C22:C24"/>
    <mergeCell ref="B33:B40"/>
    <mergeCell ref="J33:J40"/>
    <mergeCell ref="C42:O42"/>
    <mergeCell ref="D1:J1"/>
    <mergeCell ref="K2:AO2"/>
    <mergeCell ref="A3:A4"/>
    <mergeCell ref="AA3:AB3"/>
    <mergeCell ref="AI3:AJ3"/>
    <mergeCell ref="A5:A7"/>
    <mergeCell ref="A8:A14"/>
    <mergeCell ref="A15:A20"/>
    <mergeCell ref="D2:E2"/>
    <mergeCell ref="AI22:AI24"/>
    <mergeCell ref="A34:A40"/>
    <mergeCell ref="AA22:AA24"/>
    <mergeCell ref="Z33:Z40"/>
    <mergeCell ref="AH33:AH40"/>
    <mergeCell ref="S22:S2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65517"/>
  <sheetViews>
    <sheetView workbookViewId="0">
      <selection activeCell="D2" sqref="D2:E2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2.75" hidden="1" customWidth="1"/>
    <col min="6" max="6" width="9.5" style="5" hidden="1" customWidth="1"/>
    <col min="7" max="7" width="4.625" style="5" hidden="1" customWidth="1"/>
    <col min="8" max="8" width="3.625" style="3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12.75" hidden="1" customWidth="1"/>
    <col min="22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2.375" hidden="1" customWidth="1"/>
    <col min="30" max="30" width="10.875" hidden="1" customWidth="1"/>
    <col min="31" max="31" width="4.625" hidden="1" customWidth="1"/>
    <col min="32" max="32" width="3.625" style="3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8"/>
      <c r="C1" s="8"/>
      <c r="D1" s="432" t="s">
        <v>16</v>
      </c>
      <c r="E1" s="432"/>
      <c r="F1" s="432"/>
      <c r="G1" s="432"/>
      <c r="H1" s="432"/>
      <c r="I1" s="432"/>
      <c r="J1" s="432"/>
      <c r="K1" s="5" t="s">
        <v>564</v>
      </c>
      <c r="L1" t="s">
        <v>338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1" ht="14.1" customHeight="1">
      <c r="A2" s="2" t="s">
        <v>14</v>
      </c>
      <c r="B2" s="1" t="s">
        <v>18</v>
      </c>
      <c r="C2" s="4" t="s">
        <v>1</v>
      </c>
      <c r="D2" s="438">
        <v>462</v>
      </c>
      <c r="E2" s="438"/>
      <c r="F2" s="34"/>
      <c r="G2" s="34"/>
      <c r="H2" s="34"/>
      <c r="I2" s="34"/>
      <c r="J2" s="35"/>
      <c r="K2" s="433" t="s">
        <v>340</v>
      </c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  <c r="AG2" s="434"/>
      <c r="AH2" s="434"/>
      <c r="AI2" s="434"/>
      <c r="AJ2" s="434"/>
      <c r="AK2" s="434"/>
      <c r="AL2" s="434"/>
      <c r="AM2" s="434"/>
      <c r="AN2" s="434"/>
      <c r="AO2" s="434"/>
    </row>
    <row r="3" spans="1:41" s="13" customFormat="1" ht="14.1" customHeight="1">
      <c r="A3" s="435" t="s">
        <v>6</v>
      </c>
      <c r="B3" s="14"/>
      <c r="C3" s="436">
        <v>45817</v>
      </c>
      <c r="D3" s="436"/>
      <c r="E3" s="17"/>
      <c r="F3" s="17"/>
      <c r="G3" s="17"/>
      <c r="H3" s="33"/>
      <c r="I3" s="14" t="s">
        <v>28</v>
      </c>
      <c r="J3" s="14"/>
      <c r="K3" s="436">
        <f>C3+1</f>
        <v>45818</v>
      </c>
      <c r="L3" s="436"/>
      <c r="M3" s="17"/>
      <c r="N3" s="17"/>
      <c r="O3" s="17"/>
      <c r="P3" s="33"/>
      <c r="Q3" s="14" t="s">
        <v>24</v>
      </c>
      <c r="R3" s="122"/>
      <c r="S3" s="436">
        <f>C3+2</f>
        <v>45819</v>
      </c>
      <c r="T3" s="436"/>
      <c r="U3" s="17"/>
      <c r="V3" s="17"/>
      <c r="W3" s="17"/>
      <c r="X3" s="33"/>
      <c r="Y3" s="14" t="s">
        <v>25</v>
      </c>
      <c r="Z3" s="122"/>
      <c r="AA3" s="436">
        <f>C3+3</f>
        <v>45820</v>
      </c>
      <c r="AB3" s="436"/>
      <c r="AC3" s="17"/>
      <c r="AD3" s="17"/>
      <c r="AE3" s="17"/>
      <c r="AF3" s="33"/>
      <c r="AG3" s="14" t="s">
        <v>26</v>
      </c>
      <c r="AH3" s="122"/>
      <c r="AI3" s="436">
        <f>C3+4</f>
        <v>45821</v>
      </c>
      <c r="AJ3" s="436"/>
      <c r="AK3" s="17"/>
      <c r="AL3" s="17"/>
      <c r="AM3" s="17"/>
      <c r="AN3" s="33"/>
      <c r="AO3" s="14" t="s">
        <v>27</v>
      </c>
    </row>
    <row r="4" spans="1:41" s="13" customFormat="1" ht="14.1" customHeight="1">
      <c r="A4" s="435"/>
      <c r="B4" s="14" t="s">
        <v>11</v>
      </c>
      <c r="C4" s="14" t="s">
        <v>12</v>
      </c>
      <c r="D4" s="14" t="s">
        <v>15</v>
      </c>
      <c r="E4" s="14" t="s">
        <v>20</v>
      </c>
      <c r="F4" s="14" t="s">
        <v>21</v>
      </c>
      <c r="G4" s="14" t="s">
        <v>23</v>
      </c>
      <c r="H4" s="33" t="s">
        <v>22</v>
      </c>
      <c r="I4" s="14" t="s">
        <v>38</v>
      </c>
      <c r="J4" s="14" t="s">
        <v>11</v>
      </c>
      <c r="K4" s="14" t="s">
        <v>12</v>
      </c>
      <c r="L4" s="14" t="s">
        <v>15</v>
      </c>
      <c r="M4" s="14" t="s">
        <v>20</v>
      </c>
      <c r="N4" s="14" t="s">
        <v>21</v>
      </c>
      <c r="O4" s="14" t="s">
        <v>23</v>
      </c>
      <c r="P4" s="33" t="s">
        <v>19</v>
      </c>
      <c r="Q4" s="14" t="s">
        <v>38</v>
      </c>
      <c r="R4" s="122" t="s">
        <v>11</v>
      </c>
      <c r="S4" s="14" t="s">
        <v>12</v>
      </c>
      <c r="T4" s="14" t="s">
        <v>15</v>
      </c>
      <c r="U4" s="14" t="s">
        <v>20</v>
      </c>
      <c r="V4" s="14" t="s">
        <v>21</v>
      </c>
      <c r="W4" s="14" t="s">
        <v>23</v>
      </c>
      <c r="X4" s="33" t="s">
        <v>22</v>
      </c>
      <c r="Y4" s="14" t="s">
        <v>38</v>
      </c>
      <c r="Z4" s="122" t="s">
        <v>11</v>
      </c>
      <c r="AA4" s="14" t="s">
        <v>12</v>
      </c>
      <c r="AB4" s="14" t="s">
        <v>15</v>
      </c>
      <c r="AC4" s="14" t="s">
        <v>20</v>
      </c>
      <c r="AD4" s="14" t="s">
        <v>21</v>
      </c>
      <c r="AE4" s="14" t="s">
        <v>23</v>
      </c>
      <c r="AF4" s="33" t="s">
        <v>22</v>
      </c>
      <c r="AG4" s="14" t="s">
        <v>38</v>
      </c>
      <c r="AH4" s="122" t="s">
        <v>11</v>
      </c>
      <c r="AI4" s="14" t="s">
        <v>12</v>
      </c>
      <c r="AJ4" s="14" t="s">
        <v>15</v>
      </c>
      <c r="AK4" s="14" t="s">
        <v>20</v>
      </c>
      <c r="AL4" s="14" t="s">
        <v>21</v>
      </c>
      <c r="AM4" s="14" t="s">
        <v>23</v>
      </c>
      <c r="AN4" s="33" t="s">
        <v>22</v>
      </c>
      <c r="AO4" s="14" t="s">
        <v>38</v>
      </c>
    </row>
    <row r="5" spans="1:41" s="13" customFormat="1" ht="14.1" customHeight="1">
      <c r="A5" s="449" t="s">
        <v>13</v>
      </c>
      <c r="B5" s="81" t="s">
        <v>194</v>
      </c>
      <c r="C5" s="120" t="s">
        <v>195</v>
      </c>
      <c r="D5" s="121">
        <v>100</v>
      </c>
      <c r="E5" s="75">
        <f>D5/20</f>
        <v>5</v>
      </c>
      <c r="F5" s="14"/>
      <c r="G5" s="14"/>
      <c r="H5" s="113">
        <f>(D5*$D$2)/1000</f>
        <v>46.2</v>
      </c>
      <c r="I5" s="73"/>
      <c r="J5" s="81" t="s">
        <v>310</v>
      </c>
      <c r="K5" s="120" t="s">
        <v>309</v>
      </c>
      <c r="L5" s="121">
        <v>80</v>
      </c>
      <c r="M5" s="75">
        <f>L5/20</f>
        <v>4</v>
      </c>
      <c r="N5" s="14"/>
      <c r="O5" s="14"/>
      <c r="P5" s="113">
        <f>(L5*$D$2)/1000</f>
        <v>36.96</v>
      </c>
      <c r="Q5" s="73"/>
      <c r="R5" s="81" t="s">
        <v>194</v>
      </c>
      <c r="S5" s="120" t="s">
        <v>195</v>
      </c>
      <c r="T5" s="121">
        <v>90</v>
      </c>
      <c r="U5" s="75">
        <f>T5/20</f>
        <v>4.5</v>
      </c>
      <c r="V5" s="14"/>
      <c r="W5" s="14"/>
      <c r="X5" s="113">
        <f>(T5*$D$2)/1000</f>
        <v>41.58</v>
      </c>
      <c r="Y5" s="284"/>
      <c r="Z5" s="81" t="s">
        <v>310</v>
      </c>
      <c r="AA5" s="120" t="s">
        <v>309</v>
      </c>
      <c r="AB5" s="121">
        <v>80</v>
      </c>
      <c r="AC5" s="75">
        <f>AB5/20</f>
        <v>4</v>
      </c>
      <c r="AD5" s="14"/>
      <c r="AE5" s="14"/>
      <c r="AF5" s="113">
        <f>(AB5*$D$2)/1000</f>
        <v>36.96</v>
      </c>
      <c r="AG5" s="73"/>
      <c r="AH5" s="81" t="s">
        <v>559</v>
      </c>
      <c r="AI5" s="120" t="s">
        <v>195</v>
      </c>
      <c r="AJ5" s="121">
        <v>80</v>
      </c>
      <c r="AK5" s="75">
        <f>AJ5/20</f>
        <v>4</v>
      </c>
      <c r="AL5" s="14"/>
      <c r="AM5" s="14"/>
      <c r="AN5" s="113">
        <f>(AJ5*$D$2)/1000</f>
        <v>36.96</v>
      </c>
      <c r="AO5" s="73"/>
    </row>
    <row r="6" spans="1:41" s="13" customFormat="1" ht="14.1" customHeight="1">
      <c r="A6" s="449"/>
      <c r="B6" s="74" t="s">
        <v>58</v>
      </c>
      <c r="C6" s="82"/>
      <c r="D6" s="83"/>
      <c r="E6" s="75"/>
      <c r="F6" s="75"/>
      <c r="G6" s="78"/>
      <c r="H6" s="117"/>
      <c r="I6" s="73"/>
      <c r="J6" s="74" t="s">
        <v>311</v>
      </c>
      <c r="K6" s="82" t="s">
        <v>312</v>
      </c>
      <c r="L6" s="83">
        <v>20</v>
      </c>
      <c r="M6" s="75">
        <f>L6/20</f>
        <v>1</v>
      </c>
      <c r="N6" s="75"/>
      <c r="O6" s="14"/>
      <c r="P6" s="113">
        <f>(L6*$D$2)/1000</f>
        <v>9.24</v>
      </c>
      <c r="Q6" s="117"/>
      <c r="R6" s="74" t="s">
        <v>196</v>
      </c>
      <c r="S6" s="82"/>
      <c r="T6" s="83"/>
      <c r="U6" s="75"/>
      <c r="V6" s="75"/>
      <c r="W6" s="78"/>
      <c r="X6" s="117"/>
      <c r="Y6" s="73"/>
      <c r="Z6" s="74" t="s">
        <v>311</v>
      </c>
      <c r="AA6" s="82" t="s">
        <v>312</v>
      </c>
      <c r="AB6" s="83">
        <v>20</v>
      </c>
      <c r="AC6" s="75">
        <f>AB6/20</f>
        <v>1</v>
      </c>
      <c r="AD6" s="75"/>
      <c r="AE6" s="14"/>
      <c r="AF6" s="113">
        <f>(AB6*$D$2)/1000</f>
        <v>9.24</v>
      </c>
      <c r="AG6" s="117"/>
      <c r="AH6" s="74" t="s">
        <v>560</v>
      </c>
      <c r="AI6" s="82" t="s">
        <v>561</v>
      </c>
      <c r="AJ6" s="83">
        <v>20</v>
      </c>
      <c r="AK6" s="75">
        <f>AJ6/20</f>
        <v>1</v>
      </c>
      <c r="AL6" s="75"/>
      <c r="AM6" s="14"/>
      <c r="AN6" s="113">
        <f>(AJ6*$D$2)/1000</f>
        <v>9.24</v>
      </c>
      <c r="AO6" s="73"/>
    </row>
    <row r="7" spans="1:41" s="13" customFormat="1" ht="14.1" customHeight="1">
      <c r="A7" s="449"/>
      <c r="B7" s="19" t="s">
        <v>78</v>
      </c>
      <c r="C7" s="6"/>
      <c r="D7" s="31"/>
      <c r="E7" s="14"/>
      <c r="F7" s="14"/>
      <c r="G7" s="14"/>
      <c r="H7" s="73"/>
      <c r="I7" s="73"/>
      <c r="J7" s="19" t="s">
        <v>313</v>
      </c>
      <c r="K7" s="6"/>
      <c r="L7" s="14"/>
      <c r="M7" s="14"/>
      <c r="N7" s="14"/>
      <c r="O7" s="14"/>
      <c r="P7" s="33"/>
      <c r="Q7" s="117"/>
      <c r="R7" s="19" t="s">
        <v>197</v>
      </c>
      <c r="S7" s="6"/>
      <c r="T7" s="31"/>
      <c r="U7" s="14"/>
      <c r="V7" s="14"/>
      <c r="W7" s="14"/>
      <c r="X7" s="73"/>
      <c r="Y7" s="73"/>
      <c r="Z7" s="19" t="s">
        <v>313</v>
      </c>
      <c r="AA7" s="6"/>
      <c r="AB7" s="14"/>
      <c r="AC7" s="14"/>
      <c r="AD7" s="14"/>
      <c r="AE7" s="14"/>
      <c r="AF7" s="33"/>
      <c r="AG7" s="117"/>
      <c r="AH7" s="19" t="s">
        <v>78</v>
      </c>
      <c r="AI7" s="6"/>
      <c r="AJ7" s="14"/>
      <c r="AK7" s="14"/>
      <c r="AL7" s="14"/>
      <c r="AM7" s="14"/>
      <c r="AN7" s="33"/>
      <c r="AO7" s="73"/>
    </row>
    <row r="8" spans="1:41" s="13" customFormat="1" ht="14.1" customHeight="1">
      <c r="A8" s="449" t="s">
        <v>2</v>
      </c>
      <c r="B8" s="327" t="s">
        <v>185</v>
      </c>
      <c r="C8" s="155" t="s">
        <v>458</v>
      </c>
      <c r="D8" s="75">
        <v>70</v>
      </c>
      <c r="E8" s="132"/>
      <c r="F8" s="132">
        <f>D8/35</f>
        <v>2</v>
      </c>
      <c r="G8" s="132"/>
      <c r="H8" s="113">
        <f>(D8*$D$2)/1000</f>
        <v>32.340000000000003</v>
      </c>
      <c r="I8" s="96"/>
      <c r="J8" s="76" t="s">
        <v>125</v>
      </c>
      <c r="K8" s="91" t="s">
        <v>156</v>
      </c>
      <c r="L8" s="95">
        <v>90</v>
      </c>
      <c r="M8" s="202"/>
      <c r="N8" s="139">
        <f>L8*0.7/35</f>
        <v>1.7999999999999998</v>
      </c>
      <c r="O8" s="94"/>
      <c r="P8" s="113">
        <f>(L8*$D$2)/1000</f>
        <v>41.58</v>
      </c>
      <c r="Q8" s="96"/>
      <c r="R8" s="169" t="s">
        <v>198</v>
      </c>
      <c r="S8" s="329" t="s">
        <v>285</v>
      </c>
      <c r="T8" s="75">
        <v>40</v>
      </c>
      <c r="U8" s="62">
        <f>T8/90</f>
        <v>0.44444444444444442</v>
      </c>
      <c r="V8" s="132"/>
      <c r="W8" s="94"/>
      <c r="X8" s="113">
        <f>(T8*$D$2)/1000</f>
        <v>18.48</v>
      </c>
      <c r="Y8" s="93"/>
      <c r="Z8" s="214" t="s">
        <v>155</v>
      </c>
      <c r="AA8" s="91" t="s">
        <v>145</v>
      </c>
      <c r="AB8" s="95">
        <v>100</v>
      </c>
      <c r="AC8" s="188"/>
      <c r="AD8" s="98">
        <f>AB8*0.8/35</f>
        <v>2.2857142857142856</v>
      </c>
      <c r="AE8" s="94"/>
      <c r="AF8" s="113">
        <f>(AB8*$D$2)/1000</f>
        <v>46.2</v>
      </c>
      <c r="AG8" s="96"/>
      <c r="AH8" s="58" t="s">
        <v>218</v>
      </c>
      <c r="AI8" s="91" t="s">
        <v>246</v>
      </c>
      <c r="AJ8" s="94">
        <v>70</v>
      </c>
      <c r="AK8" s="115"/>
      <c r="AL8" s="95">
        <f>AJ8/35</f>
        <v>2</v>
      </c>
      <c r="AM8" s="146"/>
      <c r="AN8" s="113">
        <f>(AJ8*$D$2)/1000</f>
        <v>32.340000000000003</v>
      </c>
      <c r="AO8" s="96"/>
    </row>
    <row r="9" spans="1:41" s="13" customFormat="1" ht="14.1" customHeight="1">
      <c r="A9" s="449"/>
      <c r="B9" s="328" t="s">
        <v>457</v>
      </c>
      <c r="C9" s="329" t="s">
        <v>285</v>
      </c>
      <c r="D9" s="75">
        <v>20</v>
      </c>
      <c r="E9" s="62">
        <f>D9/90</f>
        <v>0.22222222222222221</v>
      </c>
      <c r="F9" s="132"/>
      <c r="G9" s="94"/>
      <c r="H9" s="113">
        <f>(D9*$D$2)/1000</f>
        <v>9.24</v>
      </c>
      <c r="I9" s="93"/>
      <c r="J9" s="77" t="s">
        <v>126</v>
      </c>
      <c r="K9" s="70" t="s">
        <v>181</v>
      </c>
      <c r="L9" s="78">
        <v>15</v>
      </c>
      <c r="M9" s="148"/>
      <c r="N9" s="146"/>
      <c r="O9" s="139">
        <f>L9/100</f>
        <v>0.15</v>
      </c>
      <c r="P9" s="113">
        <f>(L9*$D$2)/1000</f>
        <v>6.93</v>
      </c>
      <c r="Q9" s="93"/>
      <c r="R9" s="99" t="s">
        <v>200</v>
      </c>
      <c r="S9" s="91" t="s">
        <v>201</v>
      </c>
      <c r="T9" s="95">
        <v>20</v>
      </c>
      <c r="U9" s="132"/>
      <c r="V9" s="132"/>
      <c r="W9" s="94">
        <f>T9/100</f>
        <v>0.2</v>
      </c>
      <c r="X9" s="113">
        <f t="shared" ref="X9" si="0">(T9*$D$2)/1000</f>
        <v>9.24</v>
      </c>
      <c r="Y9" s="93"/>
      <c r="Z9" s="99" t="s">
        <v>109</v>
      </c>
      <c r="AA9" s="154" t="s">
        <v>157</v>
      </c>
      <c r="AB9" s="172">
        <v>2</v>
      </c>
      <c r="AC9" s="132"/>
      <c r="AD9" s="132"/>
      <c r="AE9" s="146"/>
      <c r="AF9" s="113">
        <f>(AB9*$D$2)/1000</f>
        <v>0.92400000000000004</v>
      </c>
      <c r="AG9" s="93"/>
      <c r="AH9" s="99" t="s">
        <v>219</v>
      </c>
      <c r="AI9" s="91" t="s">
        <v>215</v>
      </c>
      <c r="AJ9" s="95">
        <v>1</v>
      </c>
      <c r="AK9" s="115"/>
      <c r="AL9" s="95"/>
      <c r="AM9" s="139"/>
      <c r="AN9" s="113">
        <f>(AJ9*$D$2)/1000</f>
        <v>0.46200000000000002</v>
      </c>
      <c r="AO9" s="93"/>
    </row>
    <row r="10" spans="1:41" s="13" customFormat="1" ht="14.1" customHeight="1">
      <c r="A10" s="449"/>
      <c r="B10" s="77" t="s">
        <v>286</v>
      </c>
      <c r="C10" s="329" t="s">
        <v>493</v>
      </c>
      <c r="D10" s="75">
        <v>10</v>
      </c>
      <c r="E10" s="62">
        <f>D10*0.5/85</f>
        <v>5.8823529411764705E-2</v>
      </c>
      <c r="F10" s="132"/>
      <c r="G10" s="98"/>
      <c r="H10" s="113">
        <f>(D10*$D$2)/1000</f>
        <v>4.62</v>
      </c>
      <c r="I10" s="93"/>
      <c r="J10" s="77" t="s">
        <v>108</v>
      </c>
      <c r="K10" s="329" t="s">
        <v>495</v>
      </c>
      <c r="L10" s="75">
        <v>5</v>
      </c>
      <c r="M10" s="132"/>
      <c r="N10" s="62"/>
      <c r="O10" s="98">
        <f>L10/100</f>
        <v>0.05</v>
      </c>
      <c r="P10" s="113">
        <f>(L10*$D$2)/1000</f>
        <v>2.31</v>
      </c>
      <c r="Q10" s="191"/>
      <c r="R10" s="158" t="s">
        <v>192</v>
      </c>
      <c r="S10" s="91" t="s">
        <v>439</v>
      </c>
      <c r="T10" s="95">
        <v>50</v>
      </c>
      <c r="U10" s="132"/>
      <c r="V10" s="139">
        <f>T10/35</f>
        <v>1.4285714285714286</v>
      </c>
      <c r="W10" s="94"/>
      <c r="X10" s="113">
        <f t="shared" ref="X10:X13" si="1">(T10*$D$2)/1000</f>
        <v>23.1</v>
      </c>
      <c r="Y10" s="96"/>
      <c r="Z10" s="99" t="s">
        <v>108</v>
      </c>
      <c r="AA10" s="154" t="s">
        <v>158</v>
      </c>
      <c r="AB10" s="172">
        <v>1</v>
      </c>
      <c r="AC10" s="193"/>
      <c r="AD10" s="132"/>
      <c r="AE10" s="146"/>
      <c r="AF10" s="113">
        <f>(AB10*$D$2)/1000</f>
        <v>0.46200000000000002</v>
      </c>
      <c r="AG10" s="191"/>
      <c r="AH10" s="99" t="s">
        <v>220</v>
      </c>
      <c r="AI10" s="108" t="s">
        <v>499</v>
      </c>
      <c r="AJ10" s="94">
        <v>10</v>
      </c>
      <c r="AK10" s="115"/>
      <c r="AL10" s="132"/>
      <c r="AM10" s="94">
        <f>AJ10/100</f>
        <v>0.1</v>
      </c>
      <c r="AN10" s="113">
        <f>(AJ10*$D$2)/1000</f>
        <v>4.62</v>
      </c>
      <c r="AO10" s="210"/>
    </row>
    <row r="11" spans="1:41" s="13" customFormat="1" ht="14.1" customHeight="1">
      <c r="A11" s="449"/>
      <c r="B11" s="328" t="s">
        <v>192</v>
      </c>
      <c r="C11" s="329" t="s">
        <v>496</v>
      </c>
      <c r="D11" s="75">
        <v>10</v>
      </c>
      <c r="E11" s="132"/>
      <c r="F11" s="62"/>
      <c r="G11" s="98">
        <f>D11/100</f>
        <v>0.1</v>
      </c>
      <c r="H11" s="113">
        <f>(D11*$D$2)/1000</f>
        <v>4.62</v>
      </c>
      <c r="I11" s="93"/>
      <c r="J11" s="77" t="s">
        <v>123</v>
      </c>
      <c r="K11" s="155"/>
      <c r="L11" s="95"/>
      <c r="M11" s="132"/>
      <c r="N11" s="132"/>
      <c r="O11" s="132"/>
      <c r="P11" s="113"/>
      <c r="Q11" s="93"/>
      <c r="R11" s="158" t="s">
        <v>274</v>
      </c>
      <c r="S11" s="91" t="s">
        <v>204</v>
      </c>
      <c r="T11" s="95">
        <v>10</v>
      </c>
      <c r="U11" s="132">
        <f>T11/85</f>
        <v>0.11764705882352941</v>
      </c>
      <c r="V11" s="95"/>
      <c r="W11" s="146"/>
      <c r="X11" s="113">
        <f t="shared" si="1"/>
        <v>4.62</v>
      </c>
      <c r="Y11" s="93"/>
      <c r="Z11" s="110" t="s">
        <v>159</v>
      </c>
      <c r="AA11" s="154" t="s">
        <v>160</v>
      </c>
      <c r="AB11" s="172">
        <v>1</v>
      </c>
      <c r="AC11" s="132"/>
      <c r="AD11" s="132"/>
      <c r="AE11" s="94"/>
      <c r="AF11" s="113">
        <f>(AB11*$D$2)/1000</f>
        <v>0.46200000000000002</v>
      </c>
      <c r="AG11" s="93"/>
      <c r="AH11" s="99" t="s">
        <v>192</v>
      </c>
      <c r="AI11" s="18" t="s">
        <v>501</v>
      </c>
      <c r="AJ11" s="78">
        <v>20</v>
      </c>
      <c r="AK11" s="115"/>
      <c r="AL11" s="95"/>
      <c r="AM11" s="94">
        <f>AJ11/100</f>
        <v>0.2</v>
      </c>
      <c r="AN11" s="113">
        <f>(AJ11*$D$2)/1000</f>
        <v>9.24</v>
      </c>
      <c r="AO11" s="93"/>
    </row>
    <row r="12" spans="1:41" s="13" customFormat="1" ht="14.1" customHeight="1">
      <c r="A12" s="449"/>
      <c r="B12" s="110" t="s">
        <v>52</v>
      </c>
      <c r="C12" s="329" t="s">
        <v>497</v>
      </c>
      <c r="D12" s="75">
        <v>3</v>
      </c>
      <c r="E12" s="95"/>
      <c r="F12" s="95"/>
      <c r="G12" s="94"/>
      <c r="H12" s="113">
        <f>(D12*$D$2)/1000</f>
        <v>1.3859999999999999</v>
      </c>
      <c r="I12" s="211"/>
      <c r="J12" s="110" t="s">
        <v>183</v>
      </c>
      <c r="K12" s="155"/>
      <c r="L12" s="95"/>
      <c r="M12" s="132"/>
      <c r="N12" s="132"/>
      <c r="O12" s="132"/>
      <c r="P12" s="113"/>
      <c r="Q12" s="93"/>
      <c r="R12" s="158" t="s">
        <v>210</v>
      </c>
      <c r="S12" s="91" t="s">
        <v>181</v>
      </c>
      <c r="T12" s="95">
        <v>15</v>
      </c>
      <c r="U12" s="95"/>
      <c r="V12" s="114"/>
      <c r="W12" s="94">
        <f>T12/100</f>
        <v>0.15</v>
      </c>
      <c r="X12" s="113">
        <f t="shared" si="1"/>
        <v>6.93</v>
      </c>
      <c r="Y12" s="93"/>
      <c r="Z12" s="195"/>
      <c r="AA12" s="70" t="s">
        <v>182</v>
      </c>
      <c r="AB12" s="134">
        <v>15</v>
      </c>
      <c r="AC12" s="98"/>
      <c r="AD12" s="98"/>
      <c r="AE12" s="139">
        <f>AB12/100</f>
        <v>0.15</v>
      </c>
      <c r="AF12" s="113">
        <f>(AB12*$D$2)/1000</f>
        <v>6.93</v>
      </c>
      <c r="AG12" s="93"/>
      <c r="AH12" s="99" t="s">
        <v>429</v>
      </c>
      <c r="AI12" s="91"/>
      <c r="AJ12" s="95"/>
      <c r="AK12" s="95"/>
      <c r="AL12" s="95"/>
      <c r="AM12" s="92"/>
      <c r="AN12" s="107"/>
      <c r="AO12" s="93"/>
    </row>
    <row r="13" spans="1:41" s="13" customFormat="1" ht="14.1" customHeight="1">
      <c r="A13" s="449"/>
      <c r="B13" s="88"/>
      <c r="C13" s="91"/>
      <c r="D13" s="112"/>
      <c r="E13" s="59"/>
      <c r="F13" s="95"/>
      <c r="G13" s="94"/>
      <c r="H13" s="107"/>
      <c r="I13" s="93"/>
      <c r="J13" s="263"/>
      <c r="K13" s="91"/>
      <c r="L13" s="264"/>
      <c r="M13" s="265"/>
      <c r="N13" s="95"/>
      <c r="O13" s="95"/>
      <c r="P13" s="107"/>
      <c r="Q13" s="93"/>
      <c r="R13" s="158" t="s">
        <v>78</v>
      </c>
      <c r="S13" s="91" t="s">
        <v>205</v>
      </c>
      <c r="T13" s="95">
        <v>1</v>
      </c>
      <c r="U13" s="185"/>
      <c r="V13" s="114"/>
      <c r="W13" s="94"/>
      <c r="X13" s="113">
        <f t="shared" si="1"/>
        <v>0.46200000000000002</v>
      </c>
      <c r="Y13" s="93"/>
      <c r="Z13" s="263"/>
      <c r="AA13" s="91"/>
      <c r="AB13" s="264"/>
      <c r="AC13" s="265"/>
      <c r="AD13" s="95"/>
      <c r="AE13" s="95"/>
      <c r="AF13" s="107"/>
      <c r="AG13" s="93"/>
      <c r="AH13" s="192" t="s">
        <v>482</v>
      </c>
      <c r="AI13" s="91"/>
      <c r="AJ13" s="95"/>
      <c r="AK13" s="95"/>
      <c r="AL13" s="266"/>
      <c r="AM13" s="94"/>
      <c r="AN13" s="107"/>
      <c r="AO13" s="93"/>
    </row>
    <row r="14" spans="1:41" s="13" customFormat="1" ht="14.1" customHeight="1">
      <c r="A14" s="449"/>
      <c r="B14" s="79"/>
      <c r="C14" s="149"/>
      <c r="D14" s="95"/>
      <c r="E14" s="204"/>
      <c r="F14" s="111"/>
      <c r="G14" s="111"/>
      <c r="H14" s="107"/>
      <c r="I14" s="205"/>
      <c r="J14" s="197"/>
      <c r="K14" s="198"/>
      <c r="L14" s="58"/>
      <c r="M14" s="199"/>
      <c r="N14" s="196"/>
      <c r="O14" s="94"/>
      <c r="P14" s="133"/>
      <c r="Q14" s="93"/>
      <c r="R14" s="110" t="s">
        <v>52</v>
      </c>
      <c r="S14" s="91"/>
      <c r="T14" s="95"/>
      <c r="U14" s="185"/>
      <c r="V14" s="114"/>
      <c r="W14" s="94"/>
      <c r="X14" s="113"/>
      <c r="Y14" s="93"/>
      <c r="Z14" s="98"/>
      <c r="AA14" s="154"/>
      <c r="AB14" s="172"/>
      <c r="AC14" s="115"/>
      <c r="AD14" s="132"/>
      <c r="AE14" s="94"/>
      <c r="AF14" s="133"/>
      <c r="AG14" s="93"/>
      <c r="AH14" s="98"/>
      <c r="AI14" s="91"/>
      <c r="AJ14" s="95"/>
      <c r="AK14" s="95"/>
      <c r="AL14" s="266"/>
      <c r="AM14" s="94"/>
      <c r="AN14" s="107"/>
      <c r="AO14" s="93"/>
    </row>
    <row r="15" spans="1:41" s="13" customFormat="1" ht="14.1" customHeight="1">
      <c r="A15" s="449" t="s">
        <v>3</v>
      </c>
      <c r="B15" s="99" t="s">
        <v>240</v>
      </c>
      <c r="C15" s="91" t="s">
        <v>241</v>
      </c>
      <c r="D15" s="59">
        <v>60</v>
      </c>
      <c r="E15" s="148"/>
      <c r="F15" s="146"/>
      <c r="G15" s="98">
        <f>D15/100</f>
        <v>0.6</v>
      </c>
      <c r="H15" s="113">
        <f>(D15*$D$2)/1000</f>
        <v>27.72</v>
      </c>
      <c r="I15" s="93"/>
      <c r="J15" s="268" t="s">
        <v>211</v>
      </c>
      <c r="K15" s="149" t="s">
        <v>168</v>
      </c>
      <c r="L15" s="95">
        <v>40</v>
      </c>
      <c r="M15" s="148"/>
      <c r="N15" s="146"/>
      <c r="O15" s="139">
        <f>L15/100</f>
        <v>0.4</v>
      </c>
      <c r="P15" s="113">
        <f>(L15*$D$2)/1000</f>
        <v>18.48</v>
      </c>
      <c r="Q15" s="96"/>
      <c r="R15" s="58" t="s">
        <v>436</v>
      </c>
      <c r="S15" s="91" t="s">
        <v>403</v>
      </c>
      <c r="T15" s="219">
        <v>40</v>
      </c>
      <c r="U15" s="190"/>
      <c r="V15" s="297">
        <f>T15*0.8/35</f>
        <v>0.91428571428571426</v>
      </c>
      <c r="W15" s="183"/>
      <c r="X15" s="33">
        <f>(T15*$D$2)/1000</f>
        <v>18.48</v>
      </c>
      <c r="Y15" s="96"/>
      <c r="Z15" s="99" t="s">
        <v>454</v>
      </c>
      <c r="AA15" s="295" t="s">
        <v>455</v>
      </c>
      <c r="AB15" s="94">
        <v>45</v>
      </c>
      <c r="AC15" s="98"/>
      <c r="AD15" s="95"/>
      <c r="AE15" s="94">
        <f>AB15/100</f>
        <v>0.45</v>
      </c>
      <c r="AF15" s="113">
        <f>(AB15*$D$2)/1000</f>
        <v>20.79</v>
      </c>
      <c r="AG15" s="93"/>
      <c r="AH15" s="99" t="s">
        <v>185</v>
      </c>
      <c r="AI15" s="70" t="s">
        <v>498</v>
      </c>
      <c r="AJ15" s="75">
        <v>40</v>
      </c>
      <c r="AK15" s="148"/>
      <c r="AL15" s="146"/>
      <c r="AM15" s="94">
        <f>AJ15/100</f>
        <v>0.4</v>
      </c>
      <c r="AN15" s="113">
        <f>(AJ15*$D$2)/1000</f>
        <v>18.48</v>
      </c>
      <c r="AO15" s="96"/>
    </row>
    <row r="16" spans="1:41" s="13" customFormat="1" ht="14.1" customHeight="1">
      <c r="A16" s="449"/>
      <c r="B16" s="99" t="s">
        <v>101</v>
      </c>
      <c r="C16" s="108" t="s">
        <v>170</v>
      </c>
      <c r="D16" s="139">
        <v>8</v>
      </c>
      <c r="E16" s="294"/>
      <c r="F16" s="132">
        <f>D16/35</f>
        <v>0.22857142857142856</v>
      </c>
      <c r="G16" s="94"/>
      <c r="H16" s="113">
        <f>(D16*$D$2)/1000</f>
        <v>3.6960000000000002</v>
      </c>
      <c r="I16" s="96"/>
      <c r="J16" s="269" t="s">
        <v>242</v>
      </c>
      <c r="K16" s="149" t="s">
        <v>233</v>
      </c>
      <c r="L16" s="95">
        <v>40</v>
      </c>
      <c r="M16" s="132"/>
      <c r="N16" s="132">
        <f>L16*0.9/55</f>
        <v>0.65454545454545454</v>
      </c>
      <c r="O16" s="94"/>
      <c r="P16" s="113">
        <f>(L16*$D$2)/1000</f>
        <v>18.48</v>
      </c>
      <c r="Q16" s="93"/>
      <c r="R16" s="99" t="s">
        <v>437</v>
      </c>
      <c r="S16" s="91"/>
      <c r="T16" s="95"/>
      <c r="U16" s="148"/>
      <c r="V16" s="146"/>
      <c r="W16" s="139"/>
      <c r="X16" s="113"/>
      <c r="Y16" s="93"/>
      <c r="Z16" s="99" t="s">
        <v>291</v>
      </c>
      <c r="AA16" s="295" t="s">
        <v>141</v>
      </c>
      <c r="AB16" s="94">
        <v>10</v>
      </c>
      <c r="AC16" s="98"/>
      <c r="AD16" s="95">
        <f>AB16/35</f>
        <v>0.2857142857142857</v>
      </c>
      <c r="AE16" s="146"/>
      <c r="AF16" s="113"/>
      <c r="AG16" s="93"/>
      <c r="AH16" s="99" t="s">
        <v>140</v>
      </c>
      <c r="AI16" s="70" t="s">
        <v>502</v>
      </c>
      <c r="AJ16" s="75">
        <v>5</v>
      </c>
      <c r="AK16" s="294"/>
      <c r="AL16" s="132"/>
      <c r="AM16" s="94">
        <f>AJ16/100</f>
        <v>0.05</v>
      </c>
      <c r="AN16" s="113">
        <f>(AJ16*$D$2)/1000</f>
        <v>2.31</v>
      </c>
      <c r="AO16" s="100"/>
    </row>
    <row r="17" spans="1:41" s="13" customFormat="1" ht="14.1" customHeight="1">
      <c r="A17" s="449"/>
      <c r="B17" s="99" t="s">
        <v>140</v>
      </c>
      <c r="C17" s="108" t="s">
        <v>222</v>
      </c>
      <c r="D17" s="94">
        <v>5</v>
      </c>
      <c r="E17" s="132"/>
      <c r="F17" s="132"/>
      <c r="G17" s="98">
        <f>D17/100</f>
        <v>0.05</v>
      </c>
      <c r="H17" s="113">
        <f>(D17*$D$2)/1000</f>
        <v>2.31</v>
      </c>
      <c r="I17" s="93"/>
      <c r="J17" s="269" t="s">
        <v>140</v>
      </c>
      <c r="K17" s="149"/>
      <c r="L17" s="95"/>
      <c r="M17" s="132"/>
      <c r="N17" s="132"/>
      <c r="O17" s="94"/>
      <c r="P17" s="113"/>
      <c r="Q17" s="93"/>
      <c r="R17" s="99" t="s">
        <v>162</v>
      </c>
      <c r="S17" s="91"/>
      <c r="T17" s="95"/>
      <c r="U17" s="98"/>
      <c r="V17" s="98"/>
      <c r="W17" s="139"/>
      <c r="X17" s="113"/>
      <c r="Y17" s="191"/>
      <c r="Z17" s="60" t="s">
        <v>192</v>
      </c>
      <c r="AA17" s="91" t="s">
        <v>201</v>
      </c>
      <c r="AB17" s="95">
        <v>10</v>
      </c>
      <c r="AC17" s="132"/>
      <c r="AD17" s="95"/>
      <c r="AE17" s="94">
        <f>AB17/100</f>
        <v>0.1</v>
      </c>
      <c r="AF17" s="113">
        <f>(AB17*$D$2)/1000</f>
        <v>4.62</v>
      </c>
      <c r="AG17" s="96"/>
      <c r="AH17" s="99" t="s">
        <v>289</v>
      </c>
      <c r="AI17" s="70" t="s">
        <v>500</v>
      </c>
      <c r="AJ17" s="75">
        <v>15</v>
      </c>
      <c r="AK17" s="132"/>
      <c r="AL17" s="132">
        <f>AJ17/40</f>
        <v>0.375</v>
      </c>
      <c r="AM17" s="98"/>
      <c r="AN17" s="113">
        <f>(AJ17*$D$2)/1000</f>
        <v>6.93</v>
      </c>
      <c r="AO17" s="100"/>
    </row>
    <row r="18" spans="1:41" s="13" customFormat="1" ht="14.1" customHeight="1">
      <c r="A18" s="449"/>
      <c r="B18" s="99" t="s">
        <v>192</v>
      </c>
      <c r="C18" s="108" t="s">
        <v>172</v>
      </c>
      <c r="D18" s="94">
        <v>5</v>
      </c>
      <c r="E18" s="132"/>
      <c r="F18" s="139"/>
      <c r="G18" s="98">
        <f>D18/100</f>
        <v>0.05</v>
      </c>
      <c r="H18" s="113">
        <f>(D18*$D$2)/1000</f>
        <v>2.31</v>
      </c>
      <c r="I18" s="93"/>
      <c r="J18" s="71" t="s">
        <v>248</v>
      </c>
      <c r="K18" s="176"/>
      <c r="L18" s="270"/>
      <c r="M18" s="132"/>
      <c r="N18" s="139"/>
      <c r="O18" s="94"/>
      <c r="P18" s="133"/>
      <c r="Q18" s="93"/>
      <c r="R18" s="99" t="s">
        <v>438</v>
      </c>
      <c r="S18" s="155"/>
      <c r="T18" s="95"/>
      <c r="U18" s="98"/>
      <c r="V18" s="98"/>
      <c r="W18" s="139"/>
      <c r="X18" s="113"/>
      <c r="Y18" s="93"/>
      <c r="Z18" s="77" t="s">
        <v>242</v>
      </c>
      <c r="AA18" s="70"/>
      <c r="AB18" s="95"/>
      <c r="AC18" s="175"/>
      <c r="AD18" s="132"/>
      <c r="AE18" s="146"/>
      <c r="AF18" s="113"/>
      <c r="AG18" s="93"/>
      <c r="AH18" s="99" t="s">
        <v>456</v>
      </c>
      <c r="AI18" s="108"/>
      <c r="AJ18" s="94"/>
      <c r="AK18" s="132"/>
      <c r="AL18" s="139"/>
      <c r="AM18" s="98"/>
      <c r="AN18" s="113"/>
      <c r="AO18" s="93"/>
    </row>
    <row r="19" spans="1:41" s="13" customFormat="1" ht="14.1" customHeight="1">
      <c r="A19" s="449"/>
      <c r="B19" s="99" t="s">
        <v>242</v>
      </c>
      <c r="C19" s="212"/>
      <c r="D19" s="207"/>
      <c r="E19" s="94"/>
      <c r="F19" s="95"/>
      <c r="G19" s="132"/>
      <c r="H19" s="133"/>
      <c r="I19" s="93"/>
      <c r="J19" s="110" t="s">
        <v>159</v>
      </c>
      <c r="K19" s="91"/>
      <c r="L19" s="95"/>
      <c r="M19" s="132"/>
      <c r="N19" s="132"/>
      <c r="O19" s="94"/>
      <c r="P19" s="113"/>
      <c r="Q19" s="93"/>
      <c r="R19" s="195" t="s">
        <v>209</v>
      </c>
      <c r="S19" s="106"/>
      <c r="T19" s="92"/>
      <c r="U19" s="132"/>
      <c r="V19" s="95"/>
      <c r="W19" s="139"/>
      <c r="X19" s="90"/>
      <c r="Y19" s="96"/>
      <c r="Z19" s="240"/>
      <c r="AA19" s="18"/>
      <c r="AB19" s="94"/>
      <c r="AC19" s="148"/>
      <c r="AD19" s="146"/>
      <c r="AE19" s="94"/>
      <c r="AF19" s="113"/>
      <c r="AG19" s="96"/>
      <c r="AH19" s="99" t="s">
        <v>242</v>
      </c>
      <c r="AI19" s="212"/>
      <c r="AJ19" s="207"/>
      <c r="AK19" s="94"/>
      <c r="AL19" s="95"/>
      <c r="AM19" s="132"/>
      <c r="AN19" s="133"/>
      <c r="AO19" s="100"/>
    </row>
    <row r="20" spans="1:41" s="13" customFormat="1" ht="14.1" customHeight="1">
      <c r="A20" s="449"/>
      <c r="B20" s="296" t="s">
        <v>159</v>
      </c>
      <c r="C20" s="149"/>
      <c r="D20" s="95"/>
      <c r="E20" s="62"/>
      <c r="F20" s="62"/>
      <c r="G20" s="62"/>
      <c r="H20" s="107"/>
      <c r="I20" s="93"/>
      <c r="J20" s="224"/>
      <c r="K20" s="63"/>
      <c r="L20" s="62"/>
      <c r="M20" s="62"/>
      <c r="N20" s="62"/>
      <c r="O20" s="62"/>
      <c r="P20" s="107"/>
      <c r="Q20" s="93"/>
      <c r="R20" s="98"/>
      <c r="S20" s="171"/>
      <c r="T20" s="172"/>
      <c r="U20" s="62"/>
      <c r="V20" s="62"/>
      <c r="W20" s="94"/>
      <c r="X20" s="113"/>
      <c r="Y20" s="96"/>
      <c r="Z20" s="296" t="s">
        <v>159</v>
      </c>
      <c r="AA20" s="149"/>
      <c r="AB20" s="95"/>
      <c r="AC20" s="150"/>
      <c r="AD20" s="132"/>
      <c r="AE20" s="94"/>
      <c r="AF20" s="133"/>
      <c r="AG20" s="93"/>
      <c r="AH20" s="296" t="s">
        <v>159</v>
      </c>
      <c r="AI20" s="149"/>
      <c r="AJ20" s="95"/>
      <c r="AK20" s="62"/>
      <c r="AL20" s="62"/>
      <c r="AM20" s="62"/>
      <c r="AN20" s="107"/>
      <c r="AO20" s="93"/>
    </row>
    <row r="21" spans="1:41" s="13" customFormat="1" ht="14.1" customHeight="1">
      <c r="A21" s="446" t="s">
        <v>4</v>
      </c>
      <c r="B21" s="186" t="s">
        <v>93</v>
      </c>
      <c r="C21" s="171" t="s">
        <v>94</v>
      </c>
      <c r="D21" s="172">
        <v>75</v>
      </c>
      <c r="E21" s="62"/>
      <c r="F21" s="62"/>
      <c r="G21" s="94">
        <f>D21/100</f>
        <v>0.75</v>
      </c>
      <c r="H21" s="113">
        <f>(D21*$D$2)/1000</f>
        <v>34.65</v>
      </c>
      <c r="I21" s="96"/>
      <c r="J21" s="200" t="s">
        <v>95</v>
      </c>
      <c r="K21" s="171" t="s">
        <v>96</v>
      </c>
      <c r="L21" s="220">
        <v>75</v>
      </c>
      <c r="M21" s="98"/>
      <c r="N21" s="221"/>
      <c r="O21" s="139">
        <f>L21/100</f>
        <v>0.75</v>
      </c>
      <c r="P21" s="222">
        <f>(L21*$D$2)/1000</f>
        <v>34.65</v>
      </c>
      <c r="Q21" s="223"/>
      <c r="R21" s="186" t="s">
        <v>93</v>
      </c>
      <c r="S21" s="171" t="s">
        <v>94</v>
      </c>
      <c r="T21" s="172">
        <v>75</v>
      </c>
      <c r="U21" s="62"/>
      <c r="V21" s="62"/>
      <c r="W21" s="94">
        <f>T21/100</f>
        <v>0.75</v>
      </c>
      <c r="X21" s="113">
        <f>(T21*$D$2)/1000</f>
        <v>34.65</v>
      </c>
      <c r="Y21" s="96"/>
      <c r="Z21" s="186" t="s">
        <v>93</v>
      </c>
      <c r="AA21" s="171" t="s">
        <v>94</v>
      </c>
      <c r="AB21" s="172">
        <v>75</v>
      </c>
      <c r="AC21" s="62"/>
      <c r="AD21" s="62"/>
      <c r="AE21" s="94">
        <f>AB21/100</f>
        <v>0.75</v>
      </c>
      <c r="AF21" s="113">
        <f>(AB21*$D$2)/1000</f>
        <v>34.65</v>
      </c>
      <c r="AG21" s="96"/>
      <c r="AH21" s="186" t="s">
        <v>93</v>
      </c>
      <c r="AI21" s="171" t="s">
        <v>94</v>
      </c>
      <c r="AJ21" s="172">
        <v>75</v>
      </c>
      <c r="AK21" s="62"/>
      <c r="AL21" s="62"/>
      <c r="AM21" s="94">
        <f>AJ21/100</f>
        <v>0.75</v>
      </c>
      <c r="AN21" s="113">
        <f>(AJ21*$D$2)/1000</f>
        <v>34.65</v>
      </c>
      <c r="AO21" s="96"/>
    </row>
    <row r="22" spans="1:41" s="13" customFormat="1" ht="14.1" customHeight="1">
      <c r="A22" s="447"/>
      <c r="B22" s="186" t="s">
        <v>97</v>
      </c>
      <c r="C22" s="439" t="s">
        <v>98</v>
      </c>
      <c r="D22" s="95"/>
      <c r="E22" s="95"/>
      <c r="F22" s="95"/>
      <c r="G22" s="94"/>
      <c r="H22" s="107"/>
      <c r="I22" s="93"/>
      <c r="J22" s="200" t="s">
        <v>99</v>
      </c>
      <c r="K22" s="439" t="s">
        <v>98</v>
      </c>
      <c r="L22" s="95"/>
      <c r="M22" s="95"/>
      <c r="N22" s="95"/>
      <c r="O22" s="94"/>
      <c r="P22" s="107"/>
      <c r="Q22" s="93"/>
      <c r="R22" s="186" t="s">
        <v>97</v>
      </c>
      <c r="S22" s="439" t="s">
        <v>98</v>
      </c>
      <c r="T22" s="95"/>
      <c r="U22" s="95"/>
      <c r="V22" s="95"/>
      <c r="W22" s="94"/>
      <c r="X22" s="107"/>
      <c r="Y22" s="93"/>
      <c r="Z22" s="186" t="s">
        <v>97</v>
      </c>
      <c r="AA22" s="439" t="s">
        <v>98</v>
      </c>
      <c r="AB22" s="95"/>
      <c r="AC22" s="95"/>
      <c r="AD22" s="95"/>
      <c r="AE22" s="94"/>
      <c r="AF22" s="107"/>
      <c r="AG22" s="93"/>
      <c r="AH22" s="186" t="s">
        <v>97</v>
      </c>
      <c r="AI22" s="439" t="s">
        <v>98</v>
      </c>
      <c r="AJ22" s="95"/>
      <c r="AK22" s="95"/>
      <c r="AL22" s="95"/>
      <c r="AM22" s="94"/>
      <c r="AN22" s="107"/>
      <c r="AO22" s="93"/>
    </row>
    <row r="23" spans="1:41" s="13" customFormat="1" ht="14.1" customHeight="1">
      <c r="A23" s="447"/>
      <c r="B23" s="186" t="s">
        <v>100</v>
      </c>
      <c r="C23" s="440"/>
      <c r="D23" s="95"/>
      <c r="E23" s="95"/>
      <c r="F23" s="62"/>
      <c r="G23" s="94"/>
      <c r="H23" s="107"/>
      <c r="I23" s="93"/>
      <c r="J23" s="200" t="s">
        <v>100</v>
      </c>
      <c r="K23" s="440"/>
      <c r="L23" s="172"/>
      <c r="M23" s="95"/>
      <c r="N23" s="62"/>
      <c r="O23" s="94"/>
      <c r="P23" s="107"/>
      <c r="Q23" s="93"/>
      <c r="R23" s="186" t="s">
        <v>100</v>
      </c>
      <c r="S23" s="440"/>
      <c r="T23" s="95"/>
      <c r="U23" s="95"/>
      <c r="V23" s="62"/>
      <c r="W23" s="94"/>
      <c r="X23" s="107"/>
      <c r="Y23" s="93"/>
      <c r="Z23" s="186" t="s">
        <v>100</v>
      </c>
      <c r="AA23" s="440"/>
      <c r="AB23" s="95"/>
      <c r="AC23" s="95"/>
      <c r="AD23" s="62"/>
      <c r="AE23" s="94"/>
      <c r="AF23" s="107"/>
      <c r="AG23" s="93"/>
      <c r="AH23" s="186" t="s">
        <v>100</v>
      </c>
      <c r="AI23" s="440"/>
      <c r="AJ23" s="95"/>
      <c r="AK23" s="95"/>
      <c r="AL23" s="62"/>
      <c r="AM23" s="94"/>
      <c r="AN23" s="107"/>
      <c r="AO23" s="93"/>
    </row>
    <row r="24" spans="1:41" s="13" customFormat="1" ht="14.1" customHeight="1">
      <c r="A24" s="448"/>
      <c r="B24" s="187" t="s">
        <v>101</v>
      </c>
      <c r="C24" s="440"/>
      <c r="D24" s="95"/>
      <c r="E24" s="95"/>
      <c r="F24" s="95"/>
      <c r="G24" s="94"/>
      <c r="H24" s="107"/>
      <c r="I24" s="93"/>
      <c r="J24" s="98" t="s">
        <v>101</v>
      </c>
      <c r="K24" s="440"/>
      <c r="L24" s="95"/>
      <c r="M24" s="95"/>
      <c r="N24" s="95"/>
      <c r="O24" s="94"/>
      <c r="P24" s="107"/>
      <c r="Q24" s="93"/>
      <c r="R24" s="187" t="s">
        <v>101</v>
      </c>
      <c r="S24" s="440"/>
      <c r="T24" s="95"/>
      <c r="U24" s="95"/>
      <c r="V24" s="95"/>
      <c r="W24" s="94"/>
      <c r="X24" s="107"/>
      <c r="Y24" s="93"/>
      <c r="Z24" s="187" t="s">
        <v>101</v>
      </c>
      <c r="AA24" s="440"/>
      <c r="AB24" s="95"/>
      <c r="AC24" s="95"/>
      <c r="AD24" s="95"/>
      <c r="AE24" s="94"/>
      <c r="AF24" s="107"/>
      <c r="AG24" s="93"/>
      <c r="AH24" s="187" t="s">
        <v>101</v>
      </c>
      <c r="AI24" s="440"/>
      <c r="AJ24" s="95"/>
      <c r="AK24" s="95"/>
      <c r="AL24" s="95"/>
      <c r="AM24" s="94"/>
      <c r="AN24" s="107"/>
      <c r="AO24" s="93"/>
    </row>
    <row r="25" spans="1:41" s="13" customFormat="1" ht="14.1" customHeight="1">
      <c r="A25" s="450" t="s">
        <v>5</v>
      </c>
      <c r="B25" s="215" t="s">
        <v>244</v>
      </c>
      <c r="C25" s="238" t="s">
        <v>287</v>
      </c>
      <c r="D25" s="78">
        <v>20</v>
      </c>
      <c r="E25" s="239"/>
      <c r="F25" s="94"/>
      <c r="G25" s="94">
        <f>D25/100</f>
        <v>0.2</v>
      </c>
      <c r="H25" s="133">
        <f>(D25*$D$2)/1000</f>
        <v>9.24</v>
      </c>
      <c r="I25" s="93"/>
      <c r="J25" s="215" t="s">
        <v>294</v>
      </c>
      <c r="K25" s="238" t="s">
        <v>293</v>
      </c>
      <c r="L25" s="78">
        <v>25</v>
      </c>
      <c r="M25" s="239"/>
      <c r="N25" s="94"/>
      <c r="O25" s="94">
        <f>L25/100</f>
        <v>0.25</v>
      </c>
      <c r="P25" s="133">
        <f>(L25*$D$2)/1000</f>
        <v>11.55</v>
      </c>
      <c r="Q25" s="93"/>
      <c r="R25" s="336" t="s">
        <v>262</v>
      </c>
      <c r="S25" s="70" t="s">
        <v>243</v>
      </c>
      <c r="T25" s="75">
        <v>25</v>
      </c>
      <c r="U25" s="134"/>
      <c r="V25" s="134">
        <f>T25/140</f>
        <v>0.17857142857142858</v>
      </c>
      <c r="W25" s="138"/>
      <c r="X25" s="113">
        <f>(T25*$D$2)/1000</f>
        <v>11.55</v>
      </c>
      <c r="Y25" s="93"/>
      <c r="Z25" s="215" t="s">
        <v>289</v>
      </c>
      <c r="AA25" s="238" t="s">
        <v>476</v>
      </c>
      <c r="AB25" s="78">
        <v>3</v>
      </c>
      <c r="AC25" s="239"/>
      <c r="AD25" s="94"/>
      <c r="AE25" s="94">
        <f>AB25/100</f>
        <v>0.03</v>
      </c>
      <c r="AF25" s="133">
        <f>(AB25*$D$2)/1000</f>
        <v>1.3859999999999999</v>
      </c>
      <c r="AG25" s="93"/>
      <c r="AH25" s="76" t="s">
        <v>111</v>
      </c>
      <c r="AI25" s="18" t="s">
        <v>263</v>
      </c>
      <c r="AJ25" s="95">
        <v>10</v>
      </c>
      <c r="AK25" s="78">
        <f>AJ25/85</f>
        <v>0.11764705882352941</v>
      </c>
      <c r="AL25" s="78"/>
      <c r="AM25" s="78"/>
      <c r="AN25" s="113">
        <f t="shared" ref="AN25:AN30" si="2">(AJ25*$D$2)/1000</f>
        <v>4.62</v>
      </c>
      <c r="AO25" s="93"/>
    </row>
    <row r="26" spans="1:41" s="13" customFormat="1" ht="14.1" customHeight="1">
      <c r="A26" s="451"/>
      <c r="B26" s="216" t="s">
        <v>228</v>
      </c>
      <c r="C26" s="18" t="s">
        <v>259</v>
      </c>
      <c r="D26" s="78">
        <v>10</v>
      </c>
      <c r="E26" s="146"/>
      <c r="F26" s="209">
        <f>D26*0.5/35</f>
        <v>0.14285714285714285</v>
      </c>
      <c r="G26" s="94"/>
      <c r="H26" s="133">
        <f>(D26*$D$2)/1000</f>
        <v>4.62</v>
      </c>
      <c r="I26" s="100"/>
      <c r="J26" s="216" t="s">
        <v>295</v>
      </c>
      <c r="K26" s="18" t="s">
        <v>297</v>
      </c>
      <c r="L26" s="78">
        <v>10</v>
      </c>
      <c r="M26" s="146"/>
      <c r="N26" s="209">
        <f>L26*0.5/35</f>
        <v>0.14285714285714285</v>
      </c>
      <c r="O26" s="94"/>
      <c r="P26" s="133">
        <f>(L26*$D$2)/1000</f>
        <v>4.62</v>
      </c>
      <c r="Q26" s="100"/>
      <c r="R26" s="337" t="s">
        <v>101</v>
      </c>
      <c r="S26" s="80" t="s">
        <v>298</v>
      </c>
      <c r="T26" s="75">
        <v>1</v>
      </c>
      <c r="U26" s="338"/>
      <c r="V26" s="95"/>
      <c r="W26" s="78"/>
      <c r="X26" s="113">
        <f>(T26*$D$2)/1000</f>
        <v>0.46200000000000002</v>
      </c>
      <c r="Y26" s="93"/>
      <c r="Z26" s="216" t="s">
        <v>291</v>
      </c>
      <c r="AA26" s="18" t="s">
        <v>259</v>
      </c>
      <c r="AB26" s="78">
        <v>10</v>
      </c>
      <c r="AC26" s="146"/>
      <c r="AD26" s="209">
        <f>AB26*0.5/35</f>
        <v>0.14285714285714285</v>
      </c>
      <c r="AE26" s="94"/>
      <c r="AF26" s="133">
        <f>(AB26*$D$2)/1000</f>
        <v>4.62</v>
      </c>
      <c r="AG26" s="100"/>
      <c r="AH26" s="77" t="s">
        <v>110</v>
      </c>
      <c r="AI26" s="246" t="s">
        <v>264</v>
      </c>
      <c r="AJ26" s="95">
        <v>5</v>
      </c>
      <c r="AK26" s="78">
        <f>AJ26/90</f>
        <v>5.5555555555555552E-2</v>
      </c>
      <c r="AL26" s="95"/>
      <c r="AM26" s="97"/>
      <c r="AN26" s="113">
        <f t="shared" si="2"/>
        <v>2.31</v>
      </c>
      <c r="AO26" s="96"/>
    </row>
    <row r="27" spans="1:41" s="13" customFormat="1" ht="14.1" customHeight="1">
      <c r="A27" s="451"/>
      <c r="B27" s="216" t="s">
        <v>258</v>
      </c>
      <c r="C27" s="238"/>
      <c r="D27" s="78"/>
      <c r="E27" s="239"/>
      <c r="F27" s="94"/>
      <c r="G27" s="94"/>
      <c r="H27" s="133"/>
      <c r="I27" s="93"/>
      <c r="J27" s="216" t="s">
        <v>296</v>
      </c>
      <c r="K27" s="238"/>
      <c r="L27" s="78"/>
      <c r="M27" s="239"/>
      <c r="N27" s="94"/>
      <c r="O27" s="94"/>
      <c r="P27" s="133"/>
      <c r="Q27" s="93"/>
      <c r="R27" s="337" t="s">
        <v>299</v>
      </c>
      <c r="S27" s="70" t="s">
        <v>435</v>
      </c>
      <c r="T27" s="75">
        <v>20</v>
      </c>
      <c r="U27" s="285"/>
      <c r="V27" s="72"/>
      <c r="W27" s="94">
        <f>T27/100</f>
        <v>0.2</v>
      </c>
      <c r="X27" s="33">
        <f>(T27*$D$2)/1000</f>
        <v>9.24</v>
      </c>
      <c r="Y27" s="93"/>
      <c r="Z27" s="216" t="s">
        <v>258</v>
      </c>
      <c r="AA27" s="238"/>
      <c r="AB27" s="78"/>
      <c r="AC27" s="239"/>
      <c r="AD27" s="94"/>
      <c r="AE27" s="94"/>
      <c r="AF27" s="133"/>
      <c r="AG27" s="93"/>
      <c r="AH27" s="77" t="s">
        <v>112</v>
      </c>
      <c r="AI27" s="18" t="s">
        <v>222</v>
      </c>
      <c r="AJ27" s="95">
        <v>5</v>
      </c>
      <c r="AK27" s="78"/>
      <c r="AL27" s="78"/>
      <c r="AM27" s="94">
        <f>AJ27/100</f>
        <v>0.05</v>
      </c>
      <c r="AN27" s="113">
        <f t="shared" si="2"/>
        <v>2.31</v>
      </c>
      <c r="AO27" s="73"/>
    </row>
    <row r="28" spans="1:41" s="13" customFormat="1" ht="14.1" customHeight="1">
      <c r="A28" s="451"/>
      <c r="B28" s="240" t="s">
        <v>208</v>
      </c>
      <c r="C28" s="18"/>
      <c r="D28" s="94"/>
      <c r="E28" s="62"/>
      <c r="F28" s="146"/>
      <c r="G28" s="146"/>
      <c r="H28" s="133"/>
      <c r="I28" s="93"/>
      <c r="J28" s="240" t="s">
        <v>268</v>
      </c>
      <c r="K28" s="18"/>
      <c r="L28" s="94"/>
      <c r="M28" s="62"/>
      <c r="N28" s="146"/>
      <c r="O28" s="146"/>
      <c r="P28" s="133"/>
      <c r="Q28" s="93"/>
      <c r="R28" s="337" t="s">
        <v>300</v>
      </c>
      <c r="S28" s="70"/>
      <c r="T28" s="75"/>
      <c r="U28" s="285"/>
      <c r="V28" s="72"/>
      <c r="W28" s="139"/>
      <c r="X28" s="33"/>
      <c r="Y28" s="93"/>
      <c r="Z28" s="240" t="s">
        <v>208</v>
      </c>
      <c r="AA28" s="18"/>
      <c r="AB28" s="94"/>
      <c r="AC28" s="62"/>
      <c r="AD28" s="146"/>
      <c r="AE28" s="146"/>
      <c r="AF28" s="133"/>
      <c r="AG28" s="93"/>
      <c r="AH28" s="77" t="s">
        <v>107</v>
      </c>
      <c r="AI28" s="18" t="s">
        <v>265</v>
      </c>
      <c r="AJ28" s="95">
        <v>1</v>
      </c>
      <c r="AK28" s="78"/>
      <c r="AL28" s="78"/>
      <c r="AM28" s="78"/>
      <c r="AN28" s="113">
        <f t="shared" si="2"/>
        <v>0.46200000000000002</v>
      </c>
      <c r="AO28" s="117"/>
    </row>
    <row r="29" spans="1:41" s="13" customFormat="1" ht="14.1" customHeight="1">
      <c r="A29" s="451"/>
      <c r="B29" s="240" t="s">
        <v>107</v>
      </c>
      <c r="C29" s="18"/>
      <c r="D29" s="94"/>
      <c r="E29" s="257"/>
      <c r="F29" s="257"/>
      <c r="G29" s="78"/>
      <c r="H29" s="85"/>
      <c r="I29" s="136"/>
      <c r="J29" s="240" t="s">
        <v>107</v>
      </c>
      <c r="K29" s="18"/>
      <c r="L29" s="94"/>
      <c r="M29" s="257"/>
      <c r="N29" s="257"/>
      <c r="O29" s="78"/>
      <c r="P29" s="85"/>
      <c r="Q29" s="136"/>
      <c r="R29" s="337" t="s">
        <v>214</v>
      </c>
      <c r="S29" s="78"/>
      <c r="T29" s="75"/>
      <c r="U29" s="69"/>
      <c r="V29" s="75"/>
      <c r="W29" s="75"/>
      <c r="X29" s="335"/>
      <c r="Y29" s="100"/>
      <c r="Z29" s="240" t="s">
        <v>107</v>
      </c>
      <c r="AA29" s="18"/>
      <c r="AB29" s="94"/>
      <c r="AC29" s="257"/>
      <c r="AD29" s="257"/>
      <c r="AE29" s="78"/>
      <c r="AF29" s="85"/>
      <c r="AG29" s="136"/>
      <c r="AH29" s="247"/>
      <c r="AI29" s="18" t="s">
        <v>266</v>
      </c>
      <c r="AJ29" s="95">
        <v>8</v>
      </c>
      <c r="AK29" s="75"/>
      <c r="AL29" s="75">
        <f>AJ29*0.9/55</f>
        <v>0.13090909090909092</v>
      </c>
      <c r="AM29" s="78"/>
      <c r="AN29" s="113">
        <f t="shared" si="2"/>
        <v>3.6960000000000002</v>
      </c>
      <c r="AO29" s="73"/>
    </row>
    <row r="30" spans="1:41" s="13" customFormat="1" ht="14.1" customHeight="1">
      <c r="A30" s="451"/>
      <c r="B30" s="247"/>
      <c r="C30" s="18"/>
      <c r="D30" s="95"/>
      <c r="E30" s="75"/>
      <c r="F30" s="75"/>
      <c r="G30" s="94"/>
      <c r="H30" s="113"/>
      <c r="I30" s="136"/>
      <c r="J30" s="77"/>
      <c r="K30" s="208"/>
      <c r="L30" s="94"/>
      <c r="M30" s="75"/>
      <c r="N30" s="75"/>
      <c r="O30" s="78"/>
      <c r="P30" s="113"/>
      <c r="Q30" s="84"/>
      <c r="R30" s="71"/>
      <c r="S30" s="15"/>
      <c r="T30" s="245"/>
      <c r="U30" s="69"/>
      <c r="V30" s="72"/>
      <c r="W30" s="272"/>
      <c r="X30" s="271"/>
      <c r="Y30" s="73"/>
      <c r="Z30" s="77"/>
      <c r="AA30" s="174"/>
      <c r="AB30" s="94"/>
      <c r="AC30" s="75"/>
      <c r="AD30" s="75"/>
      <c r="AE30" s="75"/>
      <c r="AF30" s="113"/>
      <c r="AG30" s="73"/>
      <c r="AH30" s="247"/>
      <c r="AI30" s="18" t="s">
        <v>267</v>
      </c>
      <c r="AJ30" s="95">
        <v>4</v>
      </c>
      <c r="AK30" s="75"/>
      <c r="AL30" s="75"/>
      <c r="AM30" s="94">
        <f>AJ30/100</f>
        <v>0.04</v>
      </c>
      <c r="AN30" s="113">
        <f t="shared" si="2"/>
        <v>1.8480000000000001</v>
      </c>
      <c r="AO30" s="136"/>
    </row>
    <row r="31" spans="1:41" s="13" customFormat="1" ht="14.1" customHeight="1">
      <c r="A31" s="451"/>
      <c r="B31" s="247"/>
      <c r="C31" s="18"/>
      <c r="D31" s="95"/>
      <c r="E31" s="75"/>
      <c r="F31" s="75"/>
      <c r="G31" s="94"/>
      <c r="H31" s="222"/>
      <c r="I31" s="84"/>
      <c r="J31" s="77"/>
      <c r="K31" s="174"/>
      <c r="L31" s="94"/>
      <c r="M31" s="75"/>
      <c r="N31" s="75"/>
      <c r="O31" s="75"/>
      <c r="P31" s="113"/>
      <c r="Q31" s="84"/>
      <c r="R31" s="77"/>
      <c r="S31" s="181"/>
      <c r="T31" s="128"/>
      <c r="U31" s="164"/>
      <c r="V31" s="75"/>
      <c r="W31" s="79"/>
      <c r="X31" s="165"/>
      <c r="Y31" s="73"/>
      <c r="Z31" s="60"/>
      <c r="AA31" s="63"/>
      <c r="AB31" s="62"/>
      <c r="AC31" s="164"/>
      <c r="AD31" s="75"/>
      <c r="AE31" s="79"/>
      <c r="AF31" s="165"/>
      <c r="AG31" s="73"/>
      <c r="AH31" s="110"/>
      <c r="AI31" s="64"/>
      <c r="AJ31" s="65"/>
      <c r="AK31" s="66"/>
      <c r="AL31" s="66"/>
      <c r="AM31" s="66"/>
      <c r="AN31" s="68"/>
      <c r="AO31" s="118"/>
    </row>
    <row r="32" spans="1:41" s="13" customFormat="1" ht="14.1" customHeight="1">
      <c r="A32" s="452"/>
      <c r="B32" s="224" t="s">
        <v>52</v>
      </c>
      <c r="C32" s="64"/>
      <c r="D32" s="65"/>
      <c r="E32" s="75"/>
      <c r="F32" s="75"/>
      <c r="G32" s="75"/>
      <c r="H32" s="113"/>
      <c r="I32" s="84"/>
      <c r="J32" s="224" t="s">
        <v>52</v>
      </c>
      <c r="K32" s="386" t="s">
        <v>150</v>
      </c>
      <c r="L32" s="387">
        <v>1</v>
      </c>
      <c r="M32" s="75"/>
      <c r="N32" s="75"/>
      <c r="O32" s="75"/>
      <c r="P32" s="113"/>
      <c r="Q32" s="84"/>
      <c r="R32" s="224" t="s">
        <v>52</v>
      </c>
      <c r="S32" s="64"/>
      <c r="T32" s="65"/>
      <c r="U32" s="25"/>
      <c r="V32" s="25"/>
      <c r="W32" s="25"/>
      <c r="X32" s="32"/>
      <c r="Y32" s="118"/>
      <c r="Z32" s="224" t="s">
        <v>86</v>
      </c>
      <c r="AA32" s="64" t="s">
        <v>88</v>
      </c>
      <c r="AB32" s="65">
        <v>1</v>
      </c>
      <c r="AC32" s="66"/>
      <c r="AD32" s="66"/>
      <c r="AE32" s="66"/>
      <c r="AF32" s="68"/>
      <c r="AG32" s="118"/>
      <c r="AH32" s="224" t="s">
        <v>52</v>
      </c>
      <c r="AI32" s="386"/>
      <c r="AJ32" s="387"/>
      <c r="AK32" s="66"/>
      <c r="AL32" s="66"/>
      <c r="AM32" s="66"/>
      <c r="AN32" s="159"/>
      <c r="AO32" s="160"/>
    </row>
    <row r="33" spans="1:41" s="13" customFormat="1" ht="14.1" customHeight="1">
      <c r="A33" s="230"/>
      <c r="B33" s="444" t="s">
        <v>117</v>
      </c>
      <c r="C33" s="217" t="s">
        <v>43</v>
      </c>
      <c r="D33" s="159"/>
      <c r="E33" s="218"/>
      <c r="F33" s="218"/>
      <c r="G33" s="218"/>
      <c r="H33" s="159"/>
      <c r="I33" s="160" t="s">
        <v>80</v>
      </c>
      <c r="J33" s="444" t="s">
        <v>117</v>
      </c>
      <c r="K33" s="217" t="s">
        <v>39</v>
      </c>
      <c r="L33" s="160"/>
      <c r="M33" s="218"/>
      <c r="N33" s="218"/>
      <c r="O33" s="218"/>
      <c r="P33" s="159"/>
      <c r="Q33" s="160" t="s">
        <v>81</v>
      </c>
      <c r="R33" s="444" t="s">
        <v>117</v>
      </c>
      <c r="S33" s="217" t="s">
        <v>39</v>
      </c>
      <c r="T33" s="159"/>
      <c r="U33" s="218"/>
      <c r="V33" s="218"/>
      <c r="W33" s="218"/>
      <c r="X33" s="159"/>
      <c r="Y33" s="160" t="s">
        <v>81</v>
      </c>
      <c r="Z33" s="444" t="s">
        <v>117</v>
      </c>
      <c r="AA33" s="217" t="s">
        <v>39</v>
      </c>
      <c r="AB33" s="159"/>
      <c r="AC33" s="218"/>
      <c r="AD33" s="218"/>
      <c r="AE33" s="218"/>
      <c r="AF33" s="159"/>
      <c r="AG33" s="160" t="s">
        <v>80</v>
      </c>
      <c r="AH33" s="444" t="s">
        <v>117</v>
      </c>
      <c r="AI33" s="217" t="s">
        <v>39</v>
      </c>
      <c r="AJ33" s="159"/>
      <c r="AK33" s="218"/>
      <c r="AL33" s="218"/>
      <c r="AM33" s="218"/>
      <c r="AN33" s="159"/>
      <c r="AO33" s="160" t="s">
        <v>80</v>
      </c>
    </row>
    <row r="34" spans="1:41" s="13" customFormat="1" ht="14.1" customHeight="1">
      <c r="A34" s="441"/>
      <c r="B34" s="444"/>
      <c r="C34" s="42" t="s">
        <v>47</v>
      </c>
      <c r="D34" s="101"/>
      <c r="E34" s="119"/>
      <c r="F34" s="119"/>
      <c r="G34" s="119"/>
      <c r="H34" s="161"/>
      <c r="I34" s="51">
        <f>SUM(E5:E32)</f>
        <v>5.2810457516339868</v>
      </c>
      <c r="J34" s="444"/>
      <c r="K34" s="42" t="s">
        <v>47</v>
      </c>
      <c r="L34" s="50"/>
      <c r="M34" s="123"/>
      <c r="N34" s="123"/>
      <c r="O34" s="123"/>
      <c r="P34" s="161"/>
      <c r="Q34" s="51">
        <f>SUM(M5:M32)</f>
        <v>5</v>
      </c>
      <c r="R34" s="444"/>
      <c r="S34" s="42" t="s">
        <v>47</v>
      </c>
      <c r="T34" s="50"/>
      <c r="U34" s="123"/>
      <c r="V34" s="123"/>
      <c r="W34" s="123"/>
      <c r="X34" s="161"/>
      <c r="Y34" s="51">
        <f>SUM(U5:U32)</f>
        <v>5.0620915032679736</v>
      </c>
      <c r="Z34" s="444"/>
      <c r="AA34" s="42" t="s">
        <v>47</v>
      </c>
      <c r="AB34" s="50"/>
      <c r="AC34" s="123"/>
      <c r="AD34" s="123"/>
      <c r="AE34" s="123"/>
      <c r="AF34" s="161"/>
      <c r="AG34" s="51">
        <f>SUM(AC5:AC32)</f>
        <v>5</v>
      </c>
      <c r="AH34" s="444"/>
      <c r="AI34" s="42" t="s">
        <v>47</v>
      </c>
      <c r="AJ34" s="50"/>
      <c r="AK34" s="123"/>
      <c r="AL34" s="123"/>
      <c r="AM34" s="123"/>
      <c r="AN34" s="161"/>
      <c r="AO34" s="51">
        <f>SUM(AK5:AK32)</f>
        <v>5.1732026143790844</v>
      </c>
    </row>
    <row r="35" spans="1:41" s="16" customFormat="1" ht="14.1" customHeight="1">
      <c r="A35" s="442"/>
      <c r="B35" s="444"/>
      <c r="C35" s="43" t="s">
        <v>48</v>
      </c>
      <c r="D35" s="102"/>
      <c r="E35" s="119"/>
      <c r="F35" s="119"/>
      <c r="G35" s="119"/>
      <c r="H35" s="161"/>
      <c r="I35" s="51">
        <f>SUM(F5:F32)</f>
        <v>2.3714285714285714</v>
      </c>
      <c r="J35" s="444"/>
      <c r="K35" s="43" t="s">
        <v>48</v>
      </c>
      <c r="L35" s="51"/>
      <c r="M35" s="123"/>
      <c r="N35" s="123"/>
      <c r="O35" s="123"/>
      <c r="P35" s="161"/>
      <c r="Q35" s="51">
        <f>SUM(N5:N32)</f>
        <v>2.5974025974025969</v>
      </c>
      <c r="R35" s="444"/>
      <c r="S35" s="43" t="s">
        <v>48</v>
      </c>
      <c r="T35" s="51"/>
      <c r="U35" s="123"/>
      <c r="V35" s="123"/>
      <c r="W35" s="123"/>
      <c r="X35" s="161"/>
      <c r="Y35" s="51">
        <f>SUM(V5:V32)</f>
        <v>2.5214285714285714</v>
      </c>
      <c r="Z35" s="444"/>
      <c r="AA35" s="43" t="s">
        <v>48</v>
      </c>
      <c r="AB35" s="51"/>
      <c r="AC35" s="123"/>
      <c r="AD35" s="123"/>
      <c r="AE35" s="123"/>
      <c r="AF35" s="161"/>
      <c r="AG35" s="51">
        <f>SUM(AD5:AD32)</f>
        <v>2.714285714285714</v>
      </c>
      <c r="AH35" s="444"/>
      <c r="AI35" s="43" t="s">
        <v>48</v>
      </c>
      <c r="AJ35" s="51"/>
      <c r="AK35" s="123"/>
      <c r="AL35" s="123"/>
      <c r="AM35" s="123"/>
      <c r="AN35" s="161"/>
      <c r="AO35" s="51">
        <f>SUM(AL5:AL32)</f>
        <v>2.5059090909090909</v>
      </c>
    </row>
    <row r="36" spans="1:41" s="16" customFormat="1" ht="14.1" customHeight="1">
      <c r="A36" s="442"/>
      <c r="B36" s="444"/>
      <c r="C36" s="44" t="s">
        <v>44</v>
      </c>
      <c r="D36" s="103"/>
      <c r="E36" s="101"/>
      <c r="F36" s="101"/>
      <c r="G36" s="101"/>
      <c r="H36" s="162"/>
      <c r="I36" s="51">
        <f>SUM(G7:G32)</f>
        <v>1.75</v>
      </c>
      <c r="J36" s="444"/>
      <c r="K36" s="44" t="s">
        <v>40</v>
      </c>
      <c r="L36" s="52"/>
      <c r="M36" s="50"/>
      <c r="N36" s="50"/>
      <c r="O36" s="50"/>
      <c r="P36" s="162"/>
      <c r="Q36" s="51">
        <f>SUM(O7:O32)</f>
        <v>1.6</v>
      </c>
      <c r="R36" s="444"/>
      <c r="S36" s="44" t="s">
        <v>40</v>
      </c>
      <c r="T36" s="52"/>
      <c r="U36" s="50"/>
      <c r="V36" s="50"/>
      <c r="W36" s="50"/>
      <c r="X36" s="162"/>
      <c r="Y36" s="51">
        <f>SUM(W7:W32)</f>
        <v>1.3</v>
      </c>
      <c r="Z36" s="444"/>
      <c r="AA36" s="44" t="s">
        <v>40</v>
      </c>
      <c r="AB36" s="52"/>
      <c r="AC36" s="50"/>
      <c r="AD36" s="50"/>
      <c r="AE36" s="50"/>
      <c r="AF36" s="162"/>
      <c r="AG36" s="51">
        <f>SUM(AE7:AE32)</f>
        <v>1.48</v>
      </c>
      <c r="AH36" s="444"/>
      <c r="AI36" s="44" t="s">
        <v>40</v>
      </c>
      <c r="AJ36" s="52"/>
      <c r="AK36" s="50"/>
      <c r="AL36" s="50"/>
      <c r="AM36" s="50"/>
      <c r="AN36" s="162"/>
      <c r="AO36" s="51">
        <f>SUM(AM7:AM32)</f>
        <v>1.59</v>
      </c>
    </row>
    <row r="37" spans="1:41" s="13" customFormat="1" ht="14.1" customHeight="1">
      <c r="A37" s="442"/>
      <c r="B37" s="444"/>
      <c r="C37" s="44" t="s">
        <v>45</v>
      </c>
      <c r="D37" s="103"/>
      <c r="E37" s="102"/>
      <c r="F37" s="102"/>
      <c r="G37" s="102"/>
      <c r="H37" s="53"/>
      <c r="I37" s="51">
        <f>D32</f>
        <v>0</v>
      </c>
      <c r="J37" s="444"/>
      <c r="K37" s="44" t="s">
        <v>41</v>
      </c>
      <c r="L37" s="52"/>
      <c r="M37" s="51"/>
      <c r="N37" s="51"/>
      <c r="O37" s="51"/>
      <c r="P37" s="53"/>
      <c r="Q37" s="51">
        <f>L32</f>
        <v>1</v>
      </c>
      <c r="R37" s="444"/>
      <c r="S37" s="44" t="s">
        <v>41</v>
      </c>
      <c r="T37" s="52"/>
      <c r="U37" s="51"/>
      <c r="V37" s="51"/>
      <c r="W37" s="51"/>
      <c r="X37" s="53"/>
      <c r="Y37" s="51">
        <f>T32</f>
        <v>0</v>
      </c>
      <c r="Z37" s="444"/>
      <c r="AA37" s="44" t="s">
        <v>41</v>
      </c>
      <c r="AB37" s="52"/>
      <c r="AC37" s="51"/>
      <c r="AD37" s="51"/>
      <c r="AE37" s="51"/>
      <c r="AF37" s="53"/>
      <c r="AG37" s="51">
        <v>1</v>
      </c>
      <c r="AH37" s="444"/>
      <c r="AI37" s="44" t="s">
        <v>41</v>
      </c>
      <c r="AJ37" s="52"/>
      <c r="AK37" s="51"/>
      <c r="AL37" s="51"/>
      <c r="AM37" s="51"/>
      <c r="AN37" s="53"/>
      <c r="AO37" s="51">
        <v>0</v>
      </c>
    </row>
    <row r="38" spans="1:41" s="13" customFormat="1" ht="14.1" customHeight="1">
      <c r="A38" s="442"/>
      <c r="B38" s="444"/>
      <c r="C38" s="42" t="s">
        <v>46</v>
      </c>
      <c r="D38" s="103"/>
      <c r="E38" s="103"/>
      <c r="F38" s="103"/>
      <c r="G38" s="103"/>
      <c r="H38" s="52"/>
      <c r="I38" s="51">
        <v>0</v>
      </c>
      <c r="J38" s="444"/>
      <c r="K38" s="42" t="s">
        <v>46</v>
      </c>
      <c r="L38" s="52"/>
      <c r="M38" s="52"/>
      <c r="N38" s="52"/>
      <c r="O38" s="52"/>
      <c r="P38" s="52"/>
      <c r="Q38" s="51">
        <v>0</v>
      </c>
      <c r="R38" s="444"/>
      <c r="S38" s="42" t="s">
        <v>46</v>
      </c>
      <c r="T38" s="52"/>
      <c r="U38" s="52"/>
      <c r="V38" s="52"/>
      <c r="W38" s="52"/>
      <c r="X38" s="52"/>
      <c r="Y38" s="51">
        <v>0</v>
      </c>
      <c r="Z38" s="444"/>
      <c r="AA38" s="42" t="s">
        <v>46</v>
      </c>
      <c r="AB38" s="52"/>
      <c r="AC38" s="52"/>
      <c r="AD38" s="52"/>
      <c r="AE38" s="52"/>
      <c r="AF38" s="52"/>
      <c r="AG38" s="51">
        <v>0</v>
      </c>
      <c r="AH38" s="444"/>
      <c r="AI38" s="42" t="s">
        <v>114</v>
      </c>
      <c r="AJ38" s="52"/>
      <c r="AK38" s="52"/>
      <c r="AL38" s="52"/>
      <c r="AM38" s="52"/>
      <c r="AN38" s="52"/>
      <c r="AO38" s="51">
        <v>1</v>
      </c>
    </row>
    <row r="39" spans="1:41" s="13" customFormat="1" ht="14.1" customHeight="1">
      <c r="A39" s="442"/>
      <c r="B39" s="444"/>
      <c r="C39" s="42" t="s">
        <v>106</v>
      </c>
      <c r="D39" s="103"/>
      <c r="E39" s="103"/>
      <c r="F39" s="103"/>
      <c r="G39" s="103"/>
      <c r="H39" s="52"/>
      <c r="I39" s="51">
        <v>2.5</v>
      </c>
      <c r="J39" s="444"/>
      <c r="K39" s="42" t="s">
        <v>106</v>
      </c>
      <c r="L39" s="52"/>
      <c r="M39" s="52"/>
      <c r="N39" s="52"/>
      <c r="O39" s="52"/>
      <c r="P39" s="52"/>
      <c r="Q39" s="51">
        <v>2.5</v>
      </c>
      <c r="R39" s="444"/>
      <c r="S39" s="42" t="s">
        <v>106</v>
      </c>
      <c r="T39" s="52"/>
      <c r="U39" s="52"/>
      <c r="V39" s="52"/>
      <c r="W39" s="52"/>
      <c r="X39" s="52"/>
      <c r="Y39" s="51">
        <v>2.5</v>
      </c>
      <c r="Z39" s="444"/>
      <c r="AA39" s="42" t="s">
        <v>106</v>
      </c>
      <c r="AB39" s="52"/>
      <c r="AC39" s="52"/>
      <c r="AD39" s="52"/>
      <c r="AE39" s="52"/>
      <c r="AF39" s="52"/>
      <c r="AG39" s="51">
        <v>2.5</v>
      </c>
      <c r="AH39" s="444"/>
      <c r="AI39" s="42" t="s">
        <v>106</v>
      </c>
      <c r="AJ39" s="52"/>
      <c r="AK39" s="52"/>
      <c r="AL39" s="52"/>
      <c r="AM39" s="52"/>
      <c r="AN39" s="52"/>
      <c r="AO39" s="51">
        <v>2.5</v>
      </c>
    </row>
    <row r="40" spans="1:41" s="13" customFormat="1" ht="14.1" customHeight="1">
      <c r="A40" s="443"/>
      <c r="B40" s="445"/>
      <c r="C40" s="44" t="s">
        <v>116</v>
      </c>
      <c r="D40" s="103"/>
      <c r="E40" s="103"/>
      <c r="F40" s="103"/>
      <c r="G40" s="103"/>
      <c r="H40" s="104"/>
      <c r="I40" s="53">
        <f>(I34*70)+(I35*75)+(I36*25)+(I37*60)+(I38*150)+(I39*45)</f>
        <v>703.78034547152197</v>
      </c>
      <c r="J40" s="445"/>
      <c r="K40" s="44" t="s">
        <v>116</v>
      </c>
      <c r="L40" s="52"/>
      <c r="M40" s="52"/>
      <c r="N40" s="52"/>
      <c r="O40" s="52"/>
      <c r="P40" s="53"/>
      <c r="Q40" s="53">
        <f>(Q34*70)+(Q35*75)+(Q36*25)+(Q37*60)+(Q38*150)+(Q39*45)</f>
        <v>757.30519480519479</v>
      </c>
      <c r="R40" s="445"/>
      <c r="S40" s="44" t="s">
        <v>116</v>
      </c>
      <c r="T40" s="52"/>
      <c r="U40" s="52"/>
      <c r="V40" s="52"/>
      <c r="W40" s="52"/>
      <c r="X40" s="53"/>
      <c r="Y40" s="53">
        <f>(Y34*70)+(Y35*75)+(Y36*25)+(Y37*60)+(Y38*150)+(Y39*45)</f>
        <v>688.45354808590105</v>
      </c>
      <c r="Z40" s="445"/>
      <c r="AA40" s="44" t="s">
        <v>116</v>
      </c>
      <c r="AB40" s="52"/>
      <c r="AC40" s="52"/>
      <c r="AD40" s="52"/>
      <c r="AE40" s="52"/>
      <c r="AF40" s="53"/>
      <c r="AG40" s="53">
        <f>(AG34*70)+(AG35*75)+(AG36*25)+(AG37*60)+(AG38*150)+(AG39*45)</f>
        <v>763.07142857142856</v>
      </c>
      <c r="AH40" s="445"/>
      <c r="AI40" s="44" t="s">
        <v>116</v>
      </c>
      <c r="AJ40" s="52"/>
      <c r="AK40" s="52"/>
      <c r="AL40" s="52"/>
      <c r="AM40" s="52"/>
      <c r="AN40" s="53"/>
      <c r="AO40" s="53">
        <f>(AO34*70)+(AO35*75)+(AO36*25)+(AO37*60)+(AO38*150)+(AO39*45)</f>
        <v>852.31736482471774</v>
      </c>
    </row>
    <row r="41" spans="1:41" ht="19.5" customHeight="1">
      <c r="B41" s="13"/>
      <c r="C41" s="276" t="s">
        <v>36</v>
      </c>
      <c r="D41" s="277"/>
      <c r="E41" s="277"/>
      <c r="F41" s="278"/>
      <c r="G41" s="278"/>
      <c r="H41" s="279"/>
      <c r="I41" s="277"/>
      <c r="J41" s="277"/>
      <c r="K41" s="276" t="s">
        <v>42</v>
      </c>
      <c r="L41" s="277"/>
      <c r="M41" s="277"/>
      <c r="N41" s="277"/>
      <c r="O41" s="277"/>
      <c r="P41" s="279"/>
      <c r="Q41" s="277"/>
      <c r="R41" s="277"/>
      <c r="S41" s="277" t="s">
        <v>37</v>
      </c>
      <c r="T41" s="277"/>
      <c r="U41" s="277"/>
      <c r="V41" s="277"/>
      <c r="W41" s="277"/>
      <c r="X41" s="279"/>
      <c r="Z41" s="13"/>
      <c r="AA41" s="48"/>
      <c r="AH41" s="13"/>
      <c r="AI41" s="48"/>
    </row>
    <row r="42" spans="1:41" ht="18.75" customHeight="1">
      <c r="B42" s="13"/>
      <c r="C42" s="431" t="s">
        <v>92</v>
      </c>
      <c r="D42" s="431"/>
      <c r="E42" s="431"/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R42" s="13"/>
      <c r="S42" s="13"/>
      <c r="Z42" s="13"/>
      <c r="AA42" s="48"/>
      <c r="AI42"/>
      <c r="AN42"/>
    </row>
    <row r="43" spans="1:41" ht="14.1" customHeight="1"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11:16" customFormat="1" ht="14.1" customHeight="1"/>
    <row r="65506" spans="11:16" customFormat="1" ht="14.1" customHeight="1"/>
    <row r="65507" spans="11:16" customFormat="1" ht="14.1" customHeight="1"/>
    <row r="65508" spans="11:16" customFormat="1" ht="14.1" customHeight="1"/>
    <row r="65509" spans="11:16" customFormat="1" ht="14.1" customHeight="1"/>
    <row r="65510" spans="11:16" customFormat="1" ht="14.1" customHeight="1"/>
    <row r="65511" spans="11:16" customFormat="1" ht="14.1" customHeight="1"/>
    <row r="65512" spans="11:16" customFormat="1" ht="14.1" customHeight="1"/>
    <row r="65513" spans="11:16" customFormat="1" ht="14.1" customHeight="1">
      <c r="K65513" s="3"/>
      <c r="P65513" s="37"/>
    </row>
    <row r="65514" spans="11:16" customFormat="1" ht="14.1" customHeight="1">
      <c r="K65514" s="3"/>
      <c r="P65514" s="37"/>
    </row>
    <row r="65515" spans="11:16" customFormat="1" ht="14.1" customHeight="1">
      <c r="K65515" s="3"/>
      <c r="P65515" s="37"/>
    </row>
    <row r="65516" spans="11:16" customFormat="1" ht="14.1" customHeight="1">
      <c r="K65516" s="3"/>
      <c r="P65516" s="37"/>
    </row>
    <row r="65517" spans="11:16" customFormat="1" ht="14.1" customHeight="1">
      <c r="K65517" s="3"/>
      <c r="P65517" s="37"/>
    </row>
  </sheetData>
  <mergeCells count="26">
    <mergeCell ref="C42:O42"/>
    <mergeCell ref="A21:A24"/>
    <mergeCell ref="S22:S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AU4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48" customWidth="1"/>
    <col min="4" max="4" width="4.625" customWidth="1"/>
    <col min="5" max="5" width="2.375" hidden="1" customWidth="1"/>
    <col min="6" max="6" width="10.875" style="5" hidden="1" customWidth="1"/>
    <col min="7" max="7" width="4.625" style="5" hidden="1" customWidth="1"/>
    <col min="8" max="8" width="3.625" style="37" customWidth="1"/>
    <col min="9" max="9" width="4.625" customWidth="1"/>
    <col min="10" max="10" width="3.625" style="13" customWidth="1"/>
    <col min="11" max="11" width="10.625" style="48" customWidth="1"/>
    <col min="12" max="12" width="4.625" style="13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2.375" hidden="1" customWidth="1"/>
    <col min="22" max="22" width="11.25" hidden="1" customWidth="1"/>
    <col min="23" max="23" width="4.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48" customWidth="1"/>
    <col min="28" max="28" width="4.625" customWidth="1"/>
    <col min="29" max="29" width="12.75" hidden="1" customWidth="1"/>
    <col min="30" max="30" width="10.875" hidden="1" customWidth="1"/>
    <col min="31" max="31" width="4.62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48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  <col min="42" max="42" width="3.625" customWidth="1"/>
    <col min="43" max="43" width="8.625" customWidth="1"/>
    <col min="44" max="44" width="3.625" customWidth="1"/>
    <col min="45" max="47" width="4.625" hidden="1" customWidth="1"/>
    <col min="48" max="49" width="3.625" customWidth="1"/>
  </cols>
  <sheetData>
    <row r="1" spans="1:41" ht="19.5" customHeight="1">
      <c r="A1" s="8"/>
      <c r="B1" s="45"/>
      <c r="C1" s="45"/>
      <c r="D1" s="432" t="s">
        <v>16</v>
      </c>
      <c r="E1" s="432"/>
      <c r="F1" s="432"/>
      <c r="G1" s="432"/>
      <c r="H1" s="432"/>
      <c r="I1" s="432"/>
      <c r="J1" s="432"/>
      <c r="K1" s="5" t="s">
        <v>564</v>
      </c>
      <c r="L1" t="s">
        <v>341</v>
      </c>
      <c r="R1"/>
      <c r="S1" s="7"/>
      <c r="Z1" s="8"/>
      <c r="AA1" s="8"/>
      <c r="AB1" s="8"/>
      <c r="AC1" s="8"/>
      <c r="AD1" s="8"/>
      <c r="AE1" s="8"/>
      <c r="AG1" s="8"/>
      <c r="AH1" s="45"/>
      <c r="AI1" s="45"/>
      <c r="AJ1" s="8"/>
      <c r="AK1" s="8"/>
      <c r="AL1" s="8"/>
      <c r="AM1" s="8"/>
      <c r="AO1" s="8"/>
    </row>
    <row r="2" spans="1:41" ht="14.1" customHeight="1">
      <c r="A2" s="2" t="s">
        <v>14</v>
      </c>
      <c r="B2" s="46" t="s">
        <v>29</v>
      </c>
      <c r="C2" s="47" t="s">
        <v>30</v>
      </c>
      <c r="D2" s="438">
        <v>462</v>
      </c>
      <c r="E2" s="438"/>
      <c r="F2" s="34"/>
      <c r="G2" s="34"/>
      <c r="H2" s="34"/>
      <c r="I2" s="34"/>
      <c r="J2" s="49"/>
      <c r="K2" s="405" t="s">
        <v>342</v>
      </c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405"/>
      <c r="AA2" s="405"/>
      <c r="AB2" s="405"/>
      <c r="AC2" s="405"/>
      <c r="AD2" s="405"/>
      <c r="AE2" s="405"/>
      <c r="AF2" s="405"/>
      <c r="AG2" s="405"/>
      <c r="AH2" s="405"/>
      <c r="AI2" s="405"/>
      <c r="AJ2" s="405"/>
      <c r="AK2" s="299"/>
      <c r="AL2" s="299"/>
      <c r="AM2" s="299"/>
      <c r="AN2" s="299"/>
      <c r="AO2" s="299"/>
    </row>
    <row r="3" spans="1:41" s="13" customFormat="1" ht="14.1" customHeight="1">
      <c r="A3" s="435" t="s">
        <v>6</v>
      </c>
      <c r="B3" s="14"/>
      <c r="C3" s="436">
        <v>45824</v>
      </c>
      <c r="D3" s="436"/>
      <c r="E3" s="17"/>
      <c r="F3" s="17"/>
      <c r="G3" s="17"/>
      <c r="H3" s="33"/>
      <c r="I3" s="14" t="s">
        <v>7</v>
      </c>
      <c r="J3" s="14"/>
      <c r="K3" s="436">
        <f>C3+1</f>
        <v>45825</v>
      </c>
      <c r="L3" s="436"/>
      <c r="M3" s="17"/>
      <c r="N3" s="17"/>
      <c r="O3" s="17"/>
      <c r="P3" s="33"/>
      <c r="Q3" s="14" t="s">
        <v>8</v>
      </c>
      <c r="R3" s="122"/>
      <c r="S3" s="436">
        <f>C3+2</f>
        <v>45826</v>
      </c>
      <c r="T3" s="436"/>
      <c r="U3" s="17"/>
      <c r="V3" s="17"/>
      <c r="W3" s="17"/>
      <c r="X3" s="33"/>
      <c r="Y3" s="14" t="s">
        <v>9</v>
      </c>
      <c r="Z3" s="122"/>
      <c r="AA3" s="436">
        <f>C3+3</f>
        <v>45827</v>
      </c>
      <c r="AB3" s="436"/>
      <c r="AC3" s="17"/>
      <c r="AD3" s="17"/>
      <c r="AE3" s="17"/>
      <c r="AF3" s="33"/>
      <c r="AG3" s="14" t="s">
        <v>10</v>
      </c>
      <c r="AH3" s="122"/>
      <c r="AI3" s="436">
        <f>C3+4</f>
        <v>45828</v>
      </c>
      <c r="AJ3" s="436"/>
      <c r="AK3" s="17"/>
      <c r="AL3" s="17"/>
      <c r="AM3" s="17"/>
      <c r="AN3" s="33"/>
      <c r="AO3" s="14" t="s">
        <v>85</v>
      </c>
    </row>
    <row r="4" spans="1:41" s="13" customFormat="1" ht="14.1" customHeight="1">
      <c r="A4" s="435"/>
      <c r="B4" s="14" t="s">
        <v>31</v>
      </c>
      <c r="C4" s="14" t="s">
        <v>32</v>
      </c>
      <c r="D4" s="14" t="s">
        <v>15</v>
      </c>
      <c r="E4" s="14" t="s">
        <v>20</v>
      </c>
      <c r="F4" s="14" t="s">
        <v>21</v>
      </c>
      <c r="G4" s="14" t="s">
        <v>23</v>
      </c>
      <c r="H4" s="33" t="s">
        <v>22</v>
      </c>
      <c r="I4" s="14" t="s">
        <v>38</v>
      </c>
      <c r="J4" s="14" t="s">
        <v>33</v>
      </c>
      <c r="K4" s="14" t="s">
        <v>34</v>
      </c>
      <c r="L4" s="14" t="s">
        <v>35</v>
      </c>
      <c r="M4" s="14" t="s">
        <v>20</v>
      </c>
      <c r="N4" s="14" t="s">
        <v>21</v>
      </c>
      <c r="O4" s="14" t="s">
        <v>23</v>
      </c>
      <c r="P4" s="33" t="s">
        <v>19</v>
      </c>
      <c r="Q4" s="14" t="s">
        <v>38</v>
      </c>
      <c r="R4" s="122" t="s">
        <v>11</v>
      </c>
      <c r="S4" s="14" t="s">
        <v>12</v>
      </c>
      <c r="T4" s="14" t="s">
        <v>15</v>
      </c>
      <c r="U4" s="14" t="s">
        <v>20</v>
      </c>
      <c r="V4" s="14" t="s">
        <v>21</v>
      </c>
      <c r="W4" s="14" t="s">
        <v>23</v>
      </c>
      <c r="X4" s="33" t="s">
        <v>22</v>
      </c>
      <c r="Y4" s="14" t="s">
        <v>38</v>
      </c>
      <c r="Z4" s="122" t="s">
        <v>11</v>
      </c>
      <c r="AA4" s="14" t="s">
        <v>12</v>
      </c>
      <c r="AB4" s="14" t="s">
        <v>15</v>
      </c>
      <c r="AC4" s="14" t="s">
        <v>20</v>
      </c>
      <c r="AD4" s="14" t="s">
        <v>21</v>
      </c>
      <c r="AE4" s="14" t="s">
        <v>23</v>
      </c>
      <c r="AF4" s="33" t="s">
        <v>22</v>
      </c>
      <c r="AG4" s="14" t="s">
        <v>38</v>
      </c>
      <c r="AH4" s="122" t="s">
        <v>31</v>
      </c>
      <c r="AI4" s="14" t="s">
        <v>32</v>
      </c>
      <c r="AJ4" s="14" t="s">
        <v>15</v>
      </c>
      <c r="AK4" s="14" t="s">
        <v>20</v>
      </c>
      <c r="AL4" s="14" t="s">
        <v>21</v>
      </c>
      <c r="AM4" s="14" t="s">
        <v>23</v>
      </c>
      <c r="AN4" s="33" t="s">
        <v>22</v>
      </c>
      <c r="AO4" s="14" t="s">
        <v>38</v>
      </c>
    </row>
    <row r="5" spans="1:41" s="13" customFormat="1" ht="14.1" customHeight="1">
      <c r="A5" s="437" t="s">
        <v>13</v>
      </c>
      <c r="B5" s="81" t="s">
        <v>194</v>
      </c>
      <c r="C5" s="120" t="s">
        <v>195</v>
      </c>
      <c r="D5" s="121">
        <v>100</v>
      </c>
      <c r="E5" s="75">
        <f>D5/20</f>
        <v>5</v>
      </c>
      <c r="F5" s="14"/>
      <c r="G5" s="14"/>
      <c r="H5" s="113">
        <f>(D5*$D$2)/1000</f>
        <v>46.2</v>
      </c>
      <c r="I5" s="284"/>
      <c r="J5" s="81" t="s">
        <v>310</v>
      </c>
      <c r="K5" s="120" t="s">
        <v>309</v>
      </c>
      <c r="L5" s="121">
        <v>80</v>
      </c>
      <c r="M5" s="75">
        <f>L5/20</f>
        <v>4</v>
      </c>
      <c r="N5" s="14"/>
      <c r="O5" s="14"/>
      <c r="P5" s="113">
        <f>(L5*$D$2)/1000</f>
        <v>36.96</v>
      </c>
      <c r="Q5" s="73"/>
      <c r="R5" s="81" t="s">
        <v>164</v>
      </c>
      <c r="S5" s="307" t="s">
        <v>165</v>
      </c>
      <c r="T5" s="219">
        <v>150</v>
      </c>
      <c r="U5" s="75">
        <f>T5/30</f>
        <v>5</v>
      </c>
      <c r="V5" s="14"/>
      <c r="W5" s="14"/>
      <c r="X5" s="113">
        <f>(T5*$D$2)/1000</f>
        <v>69.3</v>
      </c>
      <c r="Y5" s="284"/>
      <c r="Z5" s="81" t="s">
        <v>310</v>
      </c>
      <c r="AA5" s="120" t="s">
        <v>309</v>
      </c>
      <c r="AB5" s="121">
        <v>70</v>
      </c>
      <c r="AC5" s="75">
        <f>AB5/20</f>
        <v>3.5</v>
      </c>
      <c r="AD5" s="14"/>
      <c r="AE5" s="14"/>
      <c r="AF5" s="113">
        <f>(AB5*$D$2)/1000</f>
        <v>32.340000000000003</v>
      </c>
      <c r="AG5" s="73"/>
      <c r="AH5" s="81" t="s">
        <v>559</v>
      </c>
      <c r="AI5" s="120" t="s">
        <v>195</v>
      </c>
      <c r="AJ5" s="121">
        <v>70</v>
      </c>
      <c r="AK5" s="75">
        <f>AJ5/20</f>
        <v>3.5</v>
      </c>
      <c r="AL5" s="14"/>
      <c r="AM5" s="14"/>
      <c r="AN5" s="113">
        <f>(AJ5*$D$2)/1000</f>
        <v>32.340000000000003</v>
      </c>
      <c r="AO5" s="73"/>
    </row>
    <row r="6" spans="1:41" s="13" customFormat="1" ht="14.1" customHeight="1">
      <c r="A6" s="437"/>
      <c r="B6" s="74" t="s">
        <v>58</v>
      </c>
      <c r="C6" s="82"/>
      <c r="D6" s="83"/>
      <c r="E6" s="75"/>
      <c r="F6" s="75"/>
      <c r="G6" s="78"/>
      <c r="H6" s="117"/>
      <c r="I6" s="129"/>
      <c r="J6" s="74" t="s">
        <v>311</v>
      </c>
      <c r="K6" s="82" t="s">
        <v>312</v>
      </c>
      <c r="L6" s="83">
        <v>20</v>
      </c>
      <c r="M6" s="75">
        <f>L6/20</f>
        <v>1</v>
      </c>
      <c r="N6" s="75"/>
      <c r="O6" s="14"/>
      <c r="P6" s="113">
        <f>(L6*$D$2)/1000</f>
        <v>9.24</v>
      </c>
      <c r="Q6" s="117"/>
      <c r="R6" s="74"/>
      <c r="S6" s="82"/>
      <c r="T6" s="83"/>
      <c r="U6" s="75"/>
      <c r="V6" s="75"/>
      <c r="W6" s="78"/>
      <c r="X6" s="117"/>
      <c r="Y6" s="73"/>
      <c r="Z6" s="74" t="s">
        <v>311</v>
      </c>
      <c r="AA6" s="82" t="s">
        <v>312</v>
      </c>
      <c r="AB6" s="83">
        <v>20</v>
      </c>
      <c r="AC6" s="75">
        <f>AB6/20</f>
        <v>1</v>
      </c>
      <c r="AD6" s="75"/>
      <c r="AE6" s="14"/>
      <c r="AF6" s="113">
        <f>(AB6*$D$2)/1000</f>
        <v>9.24</v>
      </c>
      <c r="AG6" s="117"/>
      <c r="AH6" s="74" t="s">
        <v>560</v>
      </c>
      <c r="AI6" s="82" t="s">
        <v>561</v>
      </c>
      <c r="AJ6" s="83">
        <v>20</v>
      </c>
      <c r="AK6" s="75">
        <f>AJ6/20</f>
        <v>1</v>
      </c>
      <c r="AL6" s="75"/>
      <c r="AM6" s="14"/>
      <c r="AN6" s="113">
        <f>(AJ6*$D$2)/1000</f>
        <v>9.24</v>
      </c>
      <c r="AO6" s="73"/>
    </row>
    <row r="7" spans="1:41" s="13" customFormat="1" ht="14.1" customHeight="1">
      <c r="A7" s="437"/>
      <c r="B7" s="19" t="s">
        <v>78</v>
      </c>
      <c r="C7" s="6"/>
      <c r="D7" s="31"/>
      <c r="E7" s="14"/>
      <c r="F7" s="14"/>
      <c r="G7" s="14"/>
      <c r="H7" s="73"/>
      <c r="I7" s="129"/>
      <c r="J7" s="19" t="s">
        <v>313</v>
      </c>
      <c r="K7" s="6"/>
      <c r="L7" s="14"/>
      <c r="M7" s="14"/>
      <c r="N7" s="14"/>
      <c r="O7" s="14"/>
      <c r="P7" s="33"/>
      <c r="Q7" s="117"/>
      <c r="R7" s="19" t="s">
        <v>166</v>
      </c>
      <c r="S7" s="6"/>
      <c r="T7" s="31"/>
      <c r="U7" s="14"/>
      <c r="V7" s="14"/>
      <c r="W7" s="14"/>
      <c r="X7" s="73"/>
      <c r="Y7" s="73"/>
      <c r="Z7" s="19" t="s">
        <v>313</v>
      </c>
      <c r="AA7" s="6"/>
      <c r="AB7" s="14"/>
      <c r="AC7" s="14"/>
      <c r="AD7" s="14"/>
      <c r="AE7" s="14"/>
      <c r="AF7" s="33"/>
      <c r="AG7" s="117"/>
      <c r="AH7" s="19" t="s">
        <v>78</v>
      </c>
      <c r="AI7" s="6"/>
      <c r="AJ7" s="14"/>
      <c r="AK7" s="14"/>
      <c r="AL7" s="14"/>
      <c r="AM7" s="14"/>
      <c r="AN7" s="33"/>
      <c r="AO7" s="73"/>
    </row>
    <row r="8" spans="1:41" s="13" customFormat="1" ht="14.1" customHeight="1">
      <c r="A8" s="437" t="s">
        <v>2</v>
      </c>
      <c r="B8" s="58" t="s">
        <v>508</v>
      </c>
      <c r="C8" s="174" t="s">
        <v>509</v>
      </c>
      <c r="D8" s="95">
        <v>70</v>
      </c>
      <c r="E8" s="190"/>
      <c r="F8" s="396">
        <f>D8*0.9/35</f>
        <v>1.8</v>
      </c>
      <c r="G8" s="183"/>
      <c r="H8" s="90">
        <f>(D8*$D$2)/1000</f>
        <v>32.340000000000003</v>
      </c>
      <c r="I8" s="96"/>
      <c r="J8" s="58" t="s">
        <v>515</v>
      </c>
      <c r="K8" s="91" t="s">
        <v>516</v>
      </c>
      <c r="L8" s="95">
        <v>90</v>
      </c>
      <c r="M8" s="132"/>
      <c r="N8" s="139">
        <f>L8*0.8/35</f>
        <v>2.0571428571428569</v>
      </c>
      <c r="O8" s="94"/>
      <c r="P8" s="113">
        <f>(L8*$D$2)/1000</f>
        <v>41.58</v>
      </c>
      <c r="Q8" s="96"/>
      <c r="R8" s="58" t="s">
        <v>167</v>
      </c>
      <c r="S8" s="91" t="s">
        <v>168</v>
      </c>
      <c r="T8" s="95">
        <v>15</v>
      </c>
      <c r="U8" s="190"/>
      <c r="V8" s="140"/>
      <c r="W8" s="183">
        <f>T8/100</f>
        <v>0.15</v>
      </c>
      <c r="X8" s="90">
        <f t="shared" ref="X8:X16" si="0">(T8*$D$2)/1000</f>
        <v>6.93</v>
      </c>
      <c r="Y8" s="308"/>
      <c r="Z8" s="169" t="s">
        <v>441</v>
      </c>
      <c r="AA8" s="91" t="s">
        <v>184</v>
      </c>
      <c r="AB8" s="95">
        <v>100</v>
      </c>
      <c r="AC8" s="132"/>
      <c r="AD8" s="132">
        <f>AB8*0.7/35</f>
        <v>2</v>
      </c>
      <c r="AE8" s="132"/>
      <c r="AF8" s="113">
        <f>(AB8*$D$2)/1000</f>
        <v>46.2</v>
      </c>
      <c r="AG8" s="96"/>
      <c r="AH8" s="215" t="s">
        <v>524</v>
      </c>
      <c r="AI8" s="108" t="s">
        <v>503</v>
      </c>
      <c r="AJ8" s="94">
        <v>70</v>
      </c>
      <c r="AK8" s="190"/>
      <c r="AL8" s="282">
        <f>AJ8/35</f>
        <v>2</v>
      </c>
      <c r="AM8" s="183"/>
      <c r="AN8" s="90">
        <f t="shared" ref="AN8:AN12" si="1">(AJ8*$D$2)/1000</f>
        <v>32.340000000000003</v>
      </c>
      <c r="AO8" s="96"/>
    </row>
    <row r="9" spans="1:41" s="13" customFormat="1" ht="14.1" customHeight="1">
      <c r="A9" s="437"/>
      <c r="B9" s="99" t="s">
        <v>510</v>
      </c>
      <c r="C9" s="174" t="s">
        <v>511</v>
      </c>
      <c r="D9" s="95">
        <v>3</v>
      </c>
      <c r="E9" s="148"/>
      <c r="F9" s="397"/>
      <c r="G9" s="139">
        <f>D9/100</f>
        <v>0.03</v>
      </c>
      <c r="H9" s="113">
        <f>(D9*$D$2)/1000</f>
        <v>1.3859999999999999</v>
      </c>
      <c r="I9" s="93"/>
      <c r="J9" s="99" t="s">
        <v>517</v>
      </c>
      <c r="K9" s="208" t="s">
        <v>518</v>
      </c>
      <c r="L9" s="98">
        <v>10</v>
      </c>
      <c r="M9" s="132"/>
      <c r="N9" s="132"/>
      <c r="O9" s="139">
        <f>L9/100</f>
        <v>0.1</v>
      </c>
      <c r="P9" s="107">
        <f t="shared" ref="P9" si="2">(L9*$D$2)/1000</f>
        <v>4.62</v>
      </c>
      <c r="Q9" s="93"/>
      <c r="R9" s="99" t="s">
        <v>169</v>
      </c>
      <c r="S9" s="91" t="s">
        <v>522</v>
      </c>
      <c r="T9" s="95">
        <v>35</v>
      </c>
      <c r="U9" s="148"/>
      <c r="V9" s="146">
        <f>T9/35</f>
        <v>1</v>
      </c>
      <c r="W9" s="139"/>
      <c r="X9" s="90">
        <f t="shared" si="0"/>
        <v>16.170000000000002</v>
      </c>
      <c r="Y9" s="93"/>
      <c r="Z9" s="158" t="s">
        <v>147</v>
      </c>
      <c r="AA9" s="329" t="s">
        <v>285</v>
      </c>
      <c r="AB9" s="75">
        <v>20</v>
      </c>
      <c r="AC9" s="62">
        <f>AB9/90</f>
        <v>0.22222222222222221</v>
      </c>
      <c r="AD9" s="132"/>
      <c r="AE9" s="94"/>
      <c r="AF9" s="113">
        <f>(AB9*$D$2)/1000</f>
        <v>9.24</v>
      </c>
      <c r="AG9" s="93"/>
      <c r="AH9" s="216" t="s">
        <v>525</v>
      </c>
      <c r="AI9" s="91" t="s">
        <v>526</v>
      </c>
      <c r="AJ9" s="94">
        <v>1</v>
      </c>
      <c r="AK9" s="139"/>
      <c r="AL9" s="139"/>
      <c r="AM9" s="139">
        <f>AJ9/100</f>
        <v>0.01</v>
      </c>
      <c r="AN9" s="90">
        <f t="shared" si="1"/>
        <v>0.46200000000000002</v>
      </c>
      <c r="AO9" s="93"/>
    </row>
    <row r="10" spans="1:41" s="13" customFormat="1" ht="14.1" customHeight="1">
      <c r="A10" s="437"/>
      <c r="B10" s="99" t="s">
        <v>504</v>
      </c>
      <c r="C10" s="174" t="s">
        <v>512</v>
      </c>
      <c r="D10" s="95">
        <v>2</v>
      </c>
      <c r="E10" s="398"/>
      <c r="F10" s="399"/>
      <c r="G10" s="139"/>
      <c r="H10" s="113">
        <f>(D10*$D$2)/1000</f>
        <v>0.92400000000000004</v>
      </c>
      <c r="I10" s="96"/>
      <c r="J10" s="99" t="s">
        <v>519</v>
      </c>
      <c r="K10" s="176" t="s">
        <v>520</v>
      </c>
      <c r="L10" s="95">
        <v>8</v>
      </c>
      <c r="M10" s="132"/>
      <c r="N10" s="139"/>
      <c r="O10" s="139">
        <f>L10/100</f>
        <v>0.08</v>
      </c>
      <c r="P10" s="113">
        <f>(L10*$D$2)/1000</f>
        <v>3.6960000000000002</v>
      </c>
      <c r="Q10" s="93"/>
      <c r="R10" s="99" t="s">
        <v>164</v>
      </c>
      <c r="S10" s="91" t="s">
        <v>523</v>
      </c>
      <c r="T10" s="95">
        <v>15</v>
      </c>
      <c r="U10" s="190"/>
      <c r="V10" s="140"/>
      <c r="W10" s="183">
        <f>T10/100</f>
        <v>0.15</v>
      </c>
      <c r="X10" s="90">
        <f t="shared" ref="X10" si="3">(T10*$D$2)/1000</f>
        <v>6.93</v>
      </c>
      <c r="Y10" s="308"/>
      <c r="Z10" s="158" t="s">
        <v>180</v>
      </c>
      <c r="AA10" s="91"/>
      <c r="AB10" s="95"/>
      <c r="AC10" s="62"/>
      <c r="AD10" s="132"/>
      <c r="AE10" s="94"/>
      <c r="AF10" s="113"/>
      <c r="AG10" s="93"/>
      <c r="AH10" s="216" t="s">
        <v>527</v>
      </c>
      <c r="AI10" s="18" t="s">
        <v>506</v>
      </c>
      <c r="AJ10" s="94">
        <v>10</v>
      </c>
      <c r="AK10" s="139"/>
      <c r="AL10" s="139"/>
      <c r="AM10" s="139">
        <f>AJ10/100</f>
        <v>0.1</v>
      </c>
      <c r="AN10" s="90">
        <f t="shared" si="1"/>
        <v>4.62</v>
      </c>
      <c r="AO10" s="191"/>
    </row>
    <row r="11" spans="1:41" s="13" customFormat="1" ht="14.1" customHeight="1">
      <c r="A11" s="437"/>
      <c r="B11" s="99" t="s">
        <v>513</v>
      </c>
      <c r="C11" s="174" t="s">
        <v>514</v>
      </c>
      <c r="D11" s="95">
        <v>40</v>
      </c>
      <c r="E11" s="98"/>
      <c r="F11" s="400"/>
      <c r="G11" s="139">
        <f>D11/100</f>
        <v>0.4</v>
      </c>
      <c r="H11" s="113">
        <f>(D11*$D$2)/1000</f>
        <v>18.48</v>
      </c>
      <c r="I11" s="93"/>
      <c r="J11" s="99"/>
      <c r="K11" s="70" t="s">
        <v>521</v>
      </c>
      <c r="L11" s="95">
        <v>30</v>
      </c>
      <c r="M11" s="115"/>
      <c r="N11" s="95"/>
      <c r="O11" s="94">
        <f>L11/100</f>
        <v>0.3</v>
      </c>
      <c r="P11" s="33">
        <f>(L11*$D$2)/1000</f>
        <v>13.86</v>
      </c>
      <c r="Q11" s="191"/>
      <c r="R11" s="99" t="s">
        <v>171</v>
      </c>
      <c r="S11" s="91" t="s">
        <v>172</v>
      </c>
      <c r="T11" s="173">
        <v>10</v>
      </c>
      <c r="U11" s="98"/>
      <c r="V11" s="98"/>
      <c r="W11" s="183">
        <f>T11/100</f>
        <v>0.1</v>
      </c>
      <c r="X11" s="90">
        <f t="shared" si="0"/>
        <v>4.62</v>
      </c>
      <c r="Y11" s="96"/>
      <c r="Z11" s="158" t="s">
        <v>186</v>
      </c>
      <c r="AA11" s="91"/>
      <c r="AB11" s="95"/>
      <c r="AC11" s="148"/>
      <c r="AD11" s="146"/>
      <c r="AE11" s="139"/>
      <c r="AF11" s="113"/>
      <c r="AG11" s="93"/>
      <c r="AH11" s="216" t="s">
        <v>505</v>
      </c>
      <c r="AI11" s="18" t="s">
        <v>528</v>
      </c>
      <c r="AJ11" s="94">
        <v>10</v>
      </c>
      <c r="AK11" s="146"/>
      <c r="AL11" s="146"/>
      <c r="AM11" s="139">
        <f>AJ11/100</f>
        <v>0.1</v>
      </c>
      <c r="AN11" s="90">
        <f t="shared" si="1"/>
        <v>4.62</v>
      </c>
      <c r="AO11" s="93"/>
    </row>
    <row r="12" spans="1:41" s="13" customFormat="1" ht="14.1" customHeight="1">
      <c r="A12" s="437"/>
      <c r="B12" s="194" t="s">
        <v>507</v>
      </c>
      <c r="C12" s="91"/>
      <c r="D12" s="95"/>
      <c r="E12" s="132"/>
      <c r="F12" s="401"/>
      <c r="G12" s="132"/>
      <c r="H12" s="113"/>
      <c r="I12" s="93"/>
      <c r="J12" s="192"/>
      <c r="K12" s="91"/>
      <c r="L12" s="94"/>
      <c r="M12" s="98"/>
      <c r="N12" s="98"/>
      <c r="O12" s="193"/>
      <c r="P12" s="133"/>
      <c r="Q12" s="211"/>
      <c r="R12" s="110" t="s">
        <v>52</v>
      </c>
      <c r="S12" s="91" t="s">
        <v>174</v>
      </c>
      <c r="T12" s="172">
        <v>15</v>
      </c>
      <c r="U12" s="98"/>
      <c r="V12" s="98"/>
      <c r="W12" s="183">
        <f>T12/100</f>
        <v>0.15</v>
      </c>
      <c r="X12" s="90">
        <f t="shared" si="0"/>
        <v>6.93</v>
      </c>
      <c r="Y12" s="93"/>
      <c r="Z12" s="110"/>
      <c r="AA12" s="91"/>
      <c r="AB12" s="95"/>
      <c r="AC12" s="95"/>
      <c r="AD12" s="95"/>
      <c r="AE12" s="94"/>
      <c r="AF12" s="113"/>
      <c r="AG12" s="211"/>
      <c r="AH12" s="330" t="s">
        <v>529</v>
      </c>
      <c r="AI12" s="18" t="s">
        <v>530</v>
      </c>
      <c r="AJ12" s="94">
        <v>30</v>
      </c>
      <c r="AK12" s="146"/>
      <c r="AL12" s="146"/>
      <c r="AM12" s="139">
        <f>AJ12/100</f>
        <v>0.3</v>
      </c>
      <c r="AN12" s="90">
        <f t="shared" si="1"/>
        <v>13.86</v>
      </c>
      <c r="AO12" s="93"/>
    </row>
    <row r="13" spans="1:41" s="13" customFormat="1" ht="14.1" customHeight="1">
      <c r="A13" s="437"/>
      <c r="B13" s="260"/>
      <c r="C13" s="91"/>
      <c r="D13" s="95"/>
      <c r="E13" s="95"/>
      <c r="F13" s="94"/>
      <c r="G13" s="92"/>
      <c r="H13" s="107"/>
      <c r="I13" s="93"/>
      <c r="J13" s="110"/>
      <c r="K13" s="154"/>
      <c r="L13" s="172"/>
      <c r="M13" s="115"/>
      <c r="N13" s="132"/>
      <c r="O13" s="94"/>
      <c r="P13" s="133"/>
      <c r="Q13" s="93"/>
      <c r="R13" s="177"/>
      <c r="S13" s="91" t="s">
        <v>175</v>
      </c>
      <c r="T13" s="262">
        <v>60</v>
      </c>
      <c r="U13" s="98"/>
      <c r="V13" s="98"/>
      <c r="W13" s="183">
        <f>T13/100</f>
        <v>0.6</v>
      </c>
      <c r="X13" s="90">
        <f t="shared" si="0"/>
        <v>27.72</v>
      </c>
      <c r="Y13" s="93"/>
      <c r="Z13" s="170"/>
      <c r="AA13" s="91"/>
      <c r="AB13" s="62"/>
      <c r="AC13" s="95"/>
      <c r="AD13" s="95"/>
      <c r="AE13" s="95"/>
      <c r="AF13" s="107"/>
      <c r="AG13" s="93"/>
      <c r="AH13" s="110"/>
      <c r="AI13" s="70"/>
      <c r="AJ13" s="95"/>
      <c r="AK13" s="95"/>
      <c r="AL13" s="95"/>
      <c r="AM13" s="92"/>
      <c r="AN13" s="107"/>
      <c r="AO13" s="93"/>
    </row>
    <row r="14" spans="1:41" s="13" customFormat="1" ht="14.1" customHeight="1">
      <c r="A14" s="437"/>
      <c r="B14" s="187"/>
      <c r="C14" s="91"/>
      <c r="D14" s="95"/>
      <c r="E14" s="95"/>
      <c r="F14" s="95"/>
      <c r="G14" s="94"/>
      <c r="H14" s="107"/>
      <c r="I14" s="93"/>
      <c r="J14" s="197"/>
      <c r="K14" s="198"/>
      <c r="L14" s="58"/>
      <c r="M14" s="199"/>
      <c r="N14" s="196"/>
      <c r="O14" s="94"/>
      <c r="P14" s="133"/>
      <c r="Q14" s="93"/>
      <c r="R14" s="177"/>
      <c r="S14" s="91" t="s">
        <v>176</v>
      </c>
      <c r="T14" s="59">
        <v>25</v>
      </c>
      <c r="U14" s="175"/>
      <c r="V14" s="196">
        <f>T14/55</f>
        <v>0.45454545454545453</v>
      </c>
      <c r="W14" s="94"/>
      <c r="X14" s="90">
        <f t="shared" si="0"/>
        <v>11.55</v>
      </c>
      <c r="Y14" s="93"/>
      <c r="Z14" s="224" t="s">
        <v>148</v>
      </c>
      <c r="AA14" s="149"/>
      <c r="AB14" s="95"/>
      <c r="AC14" s="204"/>
      <c r="AD14" s="111"/>
      <c r="AE14" s="111"/>
      <c r="AF14" s="107"/>
      <c r="AG14" s="205"/>
      <c r="AH14" s="187"/>
      <c r="AI14" s="91"/>
      <c r="AJ14" s="95"/>
      <c r="AK14" s="95"/>
      <c r="AL14" s="266"/>
      <c r="AM14" s="94"/>
      <c r="AN14" s="107"/>
      <c r="AO14" s="93"/>
    </row>
    <row r="15" spans="1:41" s="13" customFormat="1" ht="14.1" customHeight="1">
      <c r="A15" s="437" t="s">
        <v>3</v>
      </c>
      <c r="B15" s="169" t="s">
        <v>250</v>
      </c>
      <c r="C15" s="91" t="s">
        <v>251</v>
      </c>
      <c r="D15" s="95">
        <v>8</v>
      </c>
      <c r="E15" s="146"/>
      <c r="F15" s="94">
        <f>D15/35</f>
        <v>0.22857142857142856</v>
      </c>
      <c r="G15" s="94"/>
      <c r="H15" s="107">
        <f t="shared" ref="H15:H17" si="4">(D15*$D$2)/1000</f>
        <v>3.6960000000000002</v>
      </c>
      <c r="I15" s="96"/>
      <c r="J15" s="268" t="s">
        <v>431</v>
      </c>
      <c r="K15" s="70" t="s">
        <v>202</v>
      </c>
      <c r="L15" s="75">
        <v>40</v>
      </c>
      <c r="M15" s="132"/>
      <c r="N15" s="95">
        <f>L15/55</f>
        <v>0.72727272727272729</v>
      </c>
      <c r="O15" s="146"/>
      <c r="P15" s="33"/>
      <c r="Q15" s="96"/>
      <c r="R15" s="98"/>
      <c r="S15" s="108" t="s">
        <v>177</v>
      </c>
      <c r="T15" s="94">
        <v>1</v>
      </c>
      <c r="U15" s="95"/>
      <c r="V15" s="95"/>
      <c r="W15" s="94"/>
      <c r="X15" s="90">
        <f t="shared" si="0"/>
        <v>0.46200000000000002</v>
      </c>
      <c r="Y15" s="93"/>
      <c r="Z15" s="169" t="s">
        <v>192</v>
      </c>
      <c r="AA15" s="91" t="s">
        <v>439</v>
      </c>
      <c r="AB15" s="95">
        <v>10</v>
      </c>
      <c r="AC15" s="148"/>
      <c r="AD15" s="146">
        <f>AB15/35</f>
        <v>0.2857142857142857</v>
      </c>
      <c r="AE15" s="139"/>
      <c r="AF15" s="90">
        <f t="shared" ref="AF15" si="5">(AB15*$D$2)/1000</f>
        <v>4.62</v>
      </c>
      <c r="AG15" s="96"/>
      <c r="AH15" s="58" t="s">
        <v>531</v>
      </c>
      <c r="AI15" s="154" t="s">
        <v>532</v>
      </c>
      <c r="AJ15" s="95">
        <v>30</v>
      </c>
      <c r="AK15" s="175"/>
      <c r="AL15" s="95"/>
      <c r="AM15" s="94">
        <f>AJ15/100</f>
        <v>0.3</v>
      </c>
      <c r="AN15" s="107">
        <f>(AJ15*$D$2)/1000</f>
        <v>13.86</v>
      </c>
      <c r="AO15" s="93"/>
    </row>
    <row r="16" spans="1:41" s="13" customFormat="1" ht="14.1" customHeight="1">
      <c r="A16" s="437"/>
      <c r="B16" s="158" t="s">
        <v>252</v>
      </c>
      <c r="C16" s="91" t="s">
        <v>253</v>
      </c>
      <c r="D16" s="95">
        <v>2</v>
      </c>
      <c r="E16" s="139"/>
      <c r="F16" s="146"/>
      <c r="G16" s="94"/>
      <c r="H16" s="107">
        <f t="shared" si="4"/>
        <v>0.92400000000000004</v>
      </c>
      <c r="I16" s="100"/>
      <c r="J16" s="332" t="s">
        <v>432</v>
      </c>
      <c r="K16" s="70" t="s">
        <v>449</v>
      </c>
      <c r="L16" s="75">
        <v>5</v>
      </c>
      <c r="M16" s="132"/>
      <c r="N16" s="139"/>
      <c r="O16" s="94">
        <f>L16/100</f>
        <v>0.05</v>
      </c>
      <c r="P16" s="113">
        <f>(L16*$D$2)/1000</f>
        <v>2.31</v>
      </c>
      <c r="Q16" s="93"/>
      <c r="R16" s="385" t="s">
        <v>292</v>
      </c>
      <c r="S16" s="295" t="s">
        <v>407</v>
      </c>
      <c r="T16" s="94">
        <v>60</v>
      </c>
      <c r="U16" s="98"/>
      <c r="V16" s="95">
        <f>T16*0.5/35</f>
        <v>0.8571428571428571</v>
      </c>
      <c r="W16" s="146"/>
      <c r="X16" s="90">
        <f t="shared" si="0"/>
        <v>27.72</v>
      </c>
      <c r="Y16" s="93"/>
      <c r="Z16" s="158" t="s">
        <v>274</v>
      </c>
      <c r="AA16" s="91" t="s">
        <v>445</v>
      </c>
      <c r="AB16" s="95">
        <v>70</v>
      </c>
      <c r="AC16" s="132"/>
      <c r="AD16" s="132"/>
      <c r="AE16" s="94">
        <f>AB16/100</f>
        <v>0.7</v>
      </c>
      <c r="AF16" s="113">
        <f>(AB16*$D$2)/1000</f>
        <v>32.340000000000003</v>
      </c>
      <c r="AG16" s="100"/>
      <c r="AH16" s="99" t="s">
        <v>533</v>
      </c>
      <c r="AI16" s="154" t="s">
        <v>538</v>
      </c>
      <c r="AJ16" s="94">
        <v>6</v>
      </c>
      <c r="AK16" s="175"/>
      <c r="AL16" s="95">
        <f>AJ16/15</f>
        <v>0.4</v>
      </c>
      <c r="AM16" s="94"/>
      <c r="AN16" s="107">
        <f t="shared" ref="AN16:AN19" si="6">(AJ16*$D$2)/1000</f>
        <v>2.7719999999999998</v>
      </c>
      <c r="AO16" s="93"/>
    </row>
    <row r="17" spans="1:41" s="13" customFormat="1" ht="14.1" customHeight="1">
      <c r="A17" s="437"/>
      <c r="B17" s="158" t="s">
        <v>254</v>
      </c>
      <c r="C17" s="91" t="s">
        <v>255</v>
      </c>
      <c r="D17" s="95">
        <v>45</v>
      </c>
      <c r="E17" s="94"/>
      <c r="F17" s="139">
        <f>D17/40</f>
        <v>1.125</v>
      </c>
      <c r="G17" s="94"/>
      <c r="H17" s="107">
        <f t="shared" si="4"/>
        <v>20.79</v>
      </c>
      <c r="I17" s="100"/>
      <c r="J17" s="332" t="s">
        <v>448</v>
      </c>
      <c r="K17" s="70"/>
      <c r="L17" s="76"/>
      <c r="M17" s="132"/>
      <c r="N17" s="139"/>
      <c r="O17" s="95"/>
      <c r="P17" s="33"/>
      <c r="Q17" s="93"/>
      <c r="R17" s="60" t="s">
        <v>192</v>
      </c>
      <c r="S17" s="295"/>
      <c r="T17" s="95"/>
      <c r="U17" s="132"/>
      <c r="V17" s="132"/>
      <c r="W17" s="94"/>
      <c r="X17" s="113"/>
      <c r="Y17" s="96"/>
      <c r="Z17" s="158" t="s">
        <v>444</v>
      </c>
      <c r="AA17" s="91" t="s">
        <v>260</v>
      </c>
      <c r="AB17" s="95">
        <v>7</v>
      </c>
      <c r="AC17" s="132"/>
      <c r="AD17" s="139"/>
      <c r="AE17" s="94">
        <f>AB17/100</f>
        <v>7.0000000000000007E-2</v>
      </c>
      <c r="AF17" s="113">
        <f>(AB17*$D$2)/1000</f>
        <v>3.234</v>
      </c>
      <c r="AG17" s="100"/>
      <c r="AH17" s="77" t="s">
        <v>534</v>
      </c>
      <c r="AI17" s="18" t="s">
        <v>535</v>
      </c>
      <c r="AJ17" s="78">
        <v>15</v>
      </c>
      <c r="AK17" s="98">
        <f>AJ17/35</f>
        <v>0.42857142857142855</v>
      </c>
      <c r="AL17" s="95"/>
      <c r="AM17" s="94"/>
      <c r="AN17" s="107">
        <f t="shared" si="6"/>
        <v>6.93</v>
      </c>
      <c r="AO17" s="100"/>
    </row>
    <row r="18" spans="1:41" s="13" customFormat="1" ht="14.1" customHeight="1">
      <c r="A18" s="437"/>
      <c r="B18" s="158" t="s">
        <v>140</v>
      </c>
      <c r="C18" s="91" t="s">
        <v>249</v>
      </c>
      <c r="D18" s="95">
        <v>5</v>
      </c>
      <c r="E18" s="94"/>
      <c r="F18" s="139"/>
      <c r="G18" s="94">
        <f>D18/100</f>
        <v>0.05</v>
      </c>
      <c r="H18" s="113">
        <f>(D18*$D$2)/1000</f>
        <v>2.31</v>
      </c>
      <c r="I18" s="93"/>
      <c r="J18" s="99" t="s">
        <v>248</v>
      </c>
      <c r="K18" s="333"/>
      <c r="L18" s="76"/>
      <c r="M18" s="132"/>
      <c r="N18" s="139"/>
      <c r="O18" s="95"/>
      <c r="P18" s="33"/>
      <c r="Q18" s="93"/>
      <c r="R18" s="240" t="s">
        <v>440</v>
      </c>
      <c r="S18" s="106"/>
      <c r="T18" s="92"/>
      <c r="U18" s="132"/>
      <c r="V18" s="95"/>
      <c r="W18" s="139"/>
      <c r="X18" s="90"/>
      <c r="Y18" s="96"/>
      <c r="Z18" s="158" t="s">
        <v>444</v>
      </c>
      <c r="AA18" s="91" t="s">
        <v>201</v>
      </c>
      <c r="AB18" s="95">
        <v>7</v>
      </c>
      <c r="AC18" s="132"/>
      <c r="AD18" s="95"/>
      <c r="AE18" s="94">
        <f>AB18/100</f>
        <v>7.0000000000000007E-2</v>
      </c>
      <c r="AF18" s="113">
        <f>(AB18*$D$2)/1000</f>
        <v>3.234</v>
      </c>
      <c r="AG18" s="93"/>
      <c r="AH18" s="77"/>
      <c r="AI18" s="80" t="s">
        <v>536</v>
      </c>
      <c r="AJ18" s="95">
        <v>20</v>
      </c>
      <c r="AK18" s="94">
        <f>AJ18*0.5/85</f>
        <v>0.11764705882352941</v>
      </c>
      <c r="AL18" s="132"/>
      <c r="AM18" s="94"/>
      <c r="AN18" s="113">
        <f t="shared" si="6"/>
        <v>9.24</v>
      </c>
      <c r="AO18" s="93"/>
    </row>
    <row r="19" spans="1:41" s="13" customFormat="1" ht="14.1" customHeight="1">
      <c r="A19" s="437"/>
      <c r="B19" s="194" t="s">
        <v>159</v>
      </c>
      <c r="C19" s="212"/>
      <c r="D19" s="207"/>
      <c r="E19" s="94"/>
      <c r="F19" s="95"/>
      <c r="G19" s="132"/>
      <c r="H19" s="133"/>
      <c r="I19" s="100"/>
      <c r="J19" s="192" t="s">
        <v>483</v>
      </c>
      <c r="K19" s="91"/>
      <c r="L19" s="95"/>
      <c r="M19" s="148"/>
      <c r="N19" s="139"/>
      <c r="O19" s="94"/>
      <c r="P19" s="113"/>
      <c r="Q19" s="100"/>
      <c r="R19" s="200"/>
      <c r="S19" s="171"/>
      <c r="T19" s="172"/>
      <c r="U19" s="62"/>
      <c r="V19" s="62"/>
      <c r="W19" s="94"/>
      <c r="X19" s="113"/>
      <c r="Y19" s="96"/>
      <c r="Z19" s="87" t="s">
        <v>261</v>
      </c>
      <c r="AA19" s="91"/>
      <c r="AB19" s="95"/>
      <c r="AC19" s="148"/>
      <c r="AD19" s="146"/>
      <c r="AE19" s="139"/>
      <c r="AF19" s="113"/>
      <c r="AG19" s="100"/>
      <c r="AH19" s="330" t="s">
        <v>529</v>
      </c>
      <c r="AI19" s="402" t="s">
        <v>537</v>
      </c>
      <c r="AJ19" s="95">
        <v>15</v>
      </c>
      <c r="AK19" s="94"/>
      <c r="AL19" s="95"/>
      <c r="AM19" s="94">
        <f>AJ19/100</f>
        <v>0.15</v>
      </c>
      <c r="AN19" s="133">
        <f t="shared" si="6"/>
        <v>6.93</v>
      </c>
      <c r="AO19" s="100"/>
    </row>
    <row r="20" spans="1:41" s="13" customFormat="1" ht="14.1" customHeight="1">
      <c r="A20" s="437"/>
      <c r="B20" s="224"/>
      <c r="C20" s="149"/>
      <c r="D20" s="95"/>
      <c r="E20" s="150"/>
      <c r="F20" s="132"/>
      <c r="G20" s="94"/>
      <c r="H20" s="133"/>
      <c r="I20" s="93"/>
      <c r="J20" s="334"/>
      <c r="K20" s="91"/>
      <c r="L20" s="95"/>
      <c r="M20" s="95"/>
      <c r="N20" s="95"/>
      <c r="O20" s="94"/>
      <c r="P20" s="107"/>
      <c r="Q20" s="93"/>
      <c r="R20" s="224" t="s">
        <v>483</v>
      </c>
      <c r="S20" s="61"/>
      <c r="T20" s="62"/>
      <c r="U20" s="62"/>
      <c r="V20" s="62"/>
      <c r="W20" s="62"/>
      <c r="X20" s="107"/>
      <c r="Y20" s="100"/>
      <c r="Z20" s="224" t="s">
        <v>52</v>
      </c>
      <c r="AA20" s="91"/>
      <c r="AB20" s="184"/>
      <c r="AC20" s="95"/>
      <c r="AD20" s="95"/>
      <c r="AE20" s="94"/>
      <c r="AF20" s="90"/>
      <c r="AG20" s="96"/>
      <c r="AH20" s="248"/>
      <c r="AI20" s="403"/>
      <c r="AJ20" s="95"/>
      <c r="AK20" s="62"/>
      <c r="AL20" s="62"/>
      <c r="AM20" s="62"/>
      <c r="AN20" s="107"/>
      <c r="AO20" s="93"/>
    </row>
    <row r="21" spans="1:41" s="13" customFormat="1" ht="14.1" customHeight="1">
      <c r="A21" s="446" t="s">
        <v>4</v>
      </c>
      <c r="B21" s="186" t="s">
        <v>93</v>
      </c>
      <c r="C21" s="171" t="s">
        <v>94</v>
      </c>
      <c r="D21" s="172">
        <v>75</v>
      </c>
      <c r="E21" s="62"/>
      <c r="F21" s="62"/>
      <c r="G21" s="94">
        <f>D21/100</f>
        <v>0.75</v>
      </c>
      <c r="H21" s="113">
        <f>(D21*$D$2)/1000</f>
        <v>34.65</v>
      </c>
      <c r="I21" s="96"/>
      <c r="J21" s="200" t="s">
        <v>95</v>
      </c>
      <c r="K21" s="171" t="s">
        <v>96</v>
      </c>
      <c r="L21" s="220">
        <v>75</v>
      </c>
      <c r="M21" s="98"/>
      <c r="N21" s="221"/>
      <c r="O21" s="139">
        <f>L21/100</f>
        <v>0.75</v>
      </c>
      <c r="P21" s="222">
        <f>(L21*$D$2)/1000</f>
        <v>34.65</v>
      </c>
      <c r="Q21" s="223"/>
      <c r="R21" s="186" t="s">
        <v>93</v>
      </c>
      <c r="S21" s="171" t="s">
        <v>94</v>
      </c>
      <c r="T21" s="172">
        <v>75</v>
      </c>
      <c r="U21" s="62"/>
      <c r="V21" s="62"/>
      <c r="W21" s="94">
        <f>T21/100</f>
        <v>0.75</v>
      </c>
      <c r="X21" s="113">
        <f>(T21*$D$2)/1000</f>
        <v>34.65</v>
      </c>
      <c r="Y21" s="96"/>
      <c r="Z21" s="186" t="s">
        <v>93</v>
      </c>
      <c r="AA21" s="171" t="s">
        <v>94</v>
      </c>
      <c r="AB21" s="172">
        <v>75</v>
      </c>
      <c r="AC21" s="62"/>
      <c r="AD21" s="62"/>
      <c r="AE21" s="94">
        <f>AB21/100</f>
        <v>0.75</v>
      </c>
      <c r="AF21" s="113">
        <f>(AB21*$D$2)/1000</f>
        <v>34.65</v>
      </c>
      <c r="AG21" s="96"/>
      <c r="AH21" s="186" t="s">
        <v>93</v>
      </c>
      <c r="AI21" s="171" t="s">
        <v>94</v>
      </c>
      <c r="AJ21" s="172">
        <v>75</v>
      </c>
      <c r="AK21" s="62"/>
      <c r="AL21" s="62"/>
      <c r="AM21" s="94">
        <f>AJ21/100</f>
        <v>0.75</v>
      </c>
      <c r="AN21" s="113">
        <f>(AJ21*$D$2)/1000</f>
        <v>34.65</v>
      </c>
      <c r="AO21" s="96"/>
    </row>
    <row r="22" spans="1:41" s="13" customFormat="1" ht="14.1" customHeight="1">
      <c r="A22" s="447"/>
      <c r="B22" s="186" t="s">
        <v>97</v>
      </c>
      <c r="C22" s="439" t="s">
        <v>98</v>
      </c>
      <c r="D22" s="95"/>
      <c r="E22" s="95"/>
      <c r="F22" s="95"/>
      <c r="G22" s="94"/>
      <c r="H22" s="107"/>
      <c r="I22" s="93"/>
      <c r="J22" s="200" t="s">
        <v>99</v>
      </c>
      <c r="K22" s="439" t="s">
        <v>98</v>
      </c>
      <c r="L22" s="95"/>
      <c r="M22" s="95"/>
      <c r="N22" s="95"/>
      <c r="O22" s="94"/>
      <c r="P22" s="107"/>
      <c r="Q22" s="93"/>
      <c r="R22" s="186" t="s">
        <v>97</v>
      </c>
      <c r="S22" s="439" t="s">
        <v>98</v>
      </c>
      <c r="T22" s="95"/>
      <c r="U22" s="95"/>
      <c r="V22" s="95"/>
      <c r="W22" s="94"/>
      <c r="X22" s="107"/>
      <c r="Y22" s="93"/>
      <c r="Z22" s="186" t="s">
        <v>97</v>
      </c>
      <c r="AA22" s="439" t="s">
        <v>98</v>
      </c>
      <c r="AB22" s="95"/>
      <c r="AC22" s="95"/>
      <c r="AD22" s="95"/>
      <c r="AE22" s="94"/>
      <c r="AF22" s="107"/>
      <c r="AG22" s="93"/>
      <c r="AH22" s="186" t="s">
        <v>97</v>
      </c>
      <c r="AI22" s="439" t="s">
        <v>98</v>
      </c>
      <c r="AJ22" s="95"/>
      <c r="AK22" s="95"/>
      <c r="AL22" s="95"/>
      <c r="AM22" s="94"/>
      <c r="AN22" s="107"/>
      <c r="AO22" s="93"/>
    </row>
    <row r="23" spans="1:41" s="13" customFormat="1" ht="14.1" customHeight="1">
      <c r="A23" s="447"/>
      <c r="B23" s="186" t="s">
        <v>100</v>
      </c>
      <c r="C23" s="440"/>
      <c r="D23" s="95"/>
      <c r="E23" s="95"/>
      <c r="F23" s="62"/>
      <c r="G23" s="94"/>
      <c r="H23" s="107"/>
      <c r="I23" s="93"/>
      <c r="J23" s="200" t="s">
        <v>100</v>
      </c>
      <c r="K23" s="440"/>
      <c r="L23" s="172"/>
      <c r="M23" s="95"/>
      <c r="N23" s="62"/>
      <c r="O23" s="94"/>
      <c r="P23" s="107"/>
      <c r="Q23" s="93"/>
      <c r="R23" s="186" t="s">
        <v>100</v>
      </c>
      <c r="S23" s="440"/>
      <c r="T23" s="95"/>
      <c r="U23" s="95"/>
      <c r="V23" s="62"/>
      <c r="W23" s="94"/>
      <c r="X23" s="107"/>
      <c r="Y23" s="93"/>
      <c r="Z23" s="186" t="s">
        <v>100</v>
      </c>
      <c r="AA23" s="440"/>
      <c r="AB23" s="95"/>
      <c r="AC23" s="95"/>
      <c r="AD23" s="62"/>
      <c r="AE23" s="94"/>
      <c r="AF23" s="107"/>
      <c r="AG23" s="93"/>
      <c r="AH23" s="186" t="s">
        <v>100</v>
      </c>
      <c r="AI23" s="440"/>
      <c r="AJ23" s="95"/>
      <c r="AK23" s="95"/>
      <c r="AL23" s="62"/>
      <c r="AM23" s="94"/>
      <c r="AN23" s="107"/>
      <c r="AO23" s="93"/>
    </row>
    <row r="24" spans="1:41" s="13" customFormat="1" ht="14.1" customHeight="1">
      <c r="A24" s="448"/>
      <c r="B24" s="187" t="s">
        <v>101</v>
      </c>
      <c r="C24" s="440"/>
      <c r="D24" s="95"/>
      <c r="E24" s="95"/>
      <c r="F24" s="95"/>
      <c r="G24" s="94"/>
      <c r="H24" s="107"/>
      <c r="I24" s="93"/>
      <c r="J24" s="98" t="s">
        <v>101</v>
      </c>
      <c r="K24" s="440"/>
      <c r="L24" s="95"/>
      <c r="M24" s="95"/>
      <c r="N24" s="95"/>
      <c r="O24" s="94"/>
      <c r="P24" s="107"/>
      <c r="Q24" s="93"/>
      <c r="R24" s="187" t="s">
        <v>101</v>
      </c>
      <c r="S24" s="440"/>
      <c r="T24" s="95"/>
      <c r="U24" s="95"/>
      <c r="V24" s="95"/>
      <c r="W24" s="94"/>
      <c r="X24" s="107"/>
      <c r="Y24" s="93"/>
      <c r="Z24" s="187" t="s">
        <v>101</v>
      </c>
      <c r="AA24" s="440"/>
      <c r="AB24" s="95"/>
      <c r="AC24" s="95"/>
      <c r="AD24" s="95"/>
      <c r="AE24" s="94"/>
      <c r="AF24" s="107"/>
      <c r="AG24" s="93"/>
      <c r="AH24" s="187" t="s">
        <v>101</v>
      </c>
      <c r="AI24" s="440"/>
      <c r="AJ24" s="95"/>
      <c r="AK24" s="95"/>
      <c r="AL24" s="95"/>
      <c r="AM24" s="94"/>
      <c r="AN24" s="107"/>
      <c r="AO24" s="93"/>
    </row>
    <row r="25" spans="1:41" s="13" customFormat="1" ht="14.1" customHeight="1">
      <c r="A25" s="446" t="s">
        <v>5</v>
      </c>
      <c r="B25" s="215" t="s">
        <v>256</v>
      </c>
      <c r="C25" s="238" t="s">
        <v>452</v>
      </c>
      <c r="D25" s="78">
        <v>30</v>
      </c>
      <c r="E25" s="239"/>
      <c r="F25" s="94"/>
      <c r="G25" s="94">
        <f>D25/100</f>
        <v>0.3</v>
      </c>
      <c r="H25" s="133">
        <f>(D25*$D$2)/1000</f>
        <v>13.86</v>
      </c>
      <c r="I25" s="93"/>
      <c r="J25" s="336" t="s">
        <v>450</v>
      </c>
      <c r="K25" s="70" t="s">
        <v>243</v>
      </c>
      <c r="L25" s="75">
        <v>25</v>
      </c>
      <c r="M25" s="134"/>
      <c r="N25" s="134">
        <f>L25/140</f>
        <v>0.17857142857142858</v>
      </c>
      <c r="O25" s="138"/>
      <c r="P25" s="113">
        <f>(L25*$D$2)/1000</f>
        <v>11.55</v>
      </c>
      <c r="Q25" s="73"/>
      <c r="R25" s="99"/>
      <c r="S25" s="171"/>
      <c r="T25" s="94"/>
      <c r="U25" s="163"/>
      <c r="V25" s="75"/>
      <c r="W25" s="94"/>
      <c r="X25" s="222"/>
      <c r="Y25" s="84"/>
      <c r="Z25" s="237" t="s">
        <v>446</v>
      </c>
      <c r="AA25" s="238" t="s">
        <v>447</v>
      </c>
      <c r="AB25" s="78">
        <v>15</v>
      </c>
      <c r="AC25" s="239">
        <f>AB25/25</f>
        <v>0.6</v>
      </c>
      <c r="AD25" s="94"/>
      <c r="AE25" s="94"/>
      <c r="AF25" s="133">
        <f>(AB25*$D$2)/1000</f>
        <v>6.93</v>
      </c>
      <c r="AG25" s="93"/>
      <c r="AH25" s="99" t="s">
        <v>442</v>
      </c>
      <c r="AI25" s="171" t="s">
        <v>443</v>
      </c>
      <c r="AJ25" s="94">
        <v>25</v>
      </c>
      <c r="AK25" s="163"/>
      <c r="AL25" s="75"/>
      <c r="AM25" s="94">
        <f>AJ25/100</f>
        <v>0.25</v>
      </c>
      <c r="AN25" s="222">
        <f>(AJ25*$D$2)/1000</f>
        <v>11.55</v>
      </c>
      <c r="AO25" s="100"/>
    </row>
    <row r="26" spans="1:41" s="13" customFormat="1" ht="14.1" customHeight="1">
      <c r="A26" s="447"/>
      <c r="B26" s="216" t="s">
        <v>257</v>
      </c>
      <c r="C26" s="18" t="s">
        <v>259</v>
      </c>
      <c r="D26" s="78">
        <v>10</v>
      </c>
      <c r="E26" s="146"/>
      <c r="F26" s="209">
        <f>D26*0.5/35</f>
        <v>0.14285714285714285</v>
      </c>
      <c r="G26" s="94"/>
      <c r="H26" s="133">
        <f>(D26*$D$2)/1000</f>
        <v>4.62</v>
      </c>
      <c r="I26" s="93"/>
      <c r="J26" s="337" t="s">
        <v>180</v>
      </c>
      <c r="K26" s="80" t="s">
        <v>298</v>
      </c>
      <c r="L26" s="75">
        <v>1</v>
      </c>
      <c r="M26" s="338"/>
      <c r="N26" s="95"/>
      <c r="O26" s="78"/>
      <c r="P26" s="113">
        <f>(L26*$D$2)/1000</f>
        <v>0.46200000000000002</v>
      </c>
      <c r="Q26" s="93"/>
      <c r="R26" s="99"/>
      <c r="S26" s="208"/>
      <c r="T26" s="94"/>
      <c r="U26" s="72"/>
      <c r="V26" s="75"/>
      <c r="W26" s="134"/>
      <c r="X26" s="222"/>
      <c r="Y26" s="73"/>
      <c r="Z26" s="240" t="s">
        <v>139</v>
      </c>
      <c r="AA26" s="18" t="s">
        <v>488</v>
      </c>
      <c r="AB26" s="78">
        <v>10</v>
      </c>
      <c r="AC26" s="146"/>
      <c r="AD26" s="209"/>
      <c r="AE26" s="94"/>
      <c r="AF26" s="133">
        <f>(AB26*$D$2)/1000</f>
        <v>4.62</v>
      </c>
      <c r="AG26" s="96"/>
      <c r="AH26" s="99" t="s">
        <v>228</v>
      </c>
      <c r="AI26" s="208" t="s">
        <v>145</v>
      </c>
      <c r="AJ26" s="94">
        <v>10</v>
      </c>
      <c r="AK26" s="72"/>
      <c r="AL26" s="75">
        <f>AJ26*0.5/35</f>
        <v>0.14285714285714285</v>
      </c>
      <c r="AM26" s="134"/>
      <c r="AN26" s="222">
        <f>(AJ26*$D$2)/1000</f>
        <v>4.62</v>
      </c>
      <c r="AO26" s="100"/>
    </row>
    <row r="27" spans="1:41" s="13" customFormat="1" ht="14.1" customHeight="1">
      <c r="A27" s="447"/>
      <c r="B27" s="216" t="s">
        <v>258</v>
      </c>
      <c r="C27" s="238"/>
      <c r="D27" s="78"/>
      <c r="E27" s="239"/>
      <c r="F27" s="94"/>
      <c r="G27" s="94"/>
      <c r="H27" s="133"/>
      <c r="I27" s="93"/>
      <c r="J27" s="337" t="s">
        <v>220</v>
      </c>
      <c r="K27" s="70" t="s">
        <v>433</v>
      </c>
      <c r="L27" s="75">
        <v>25</v>
      </c>
      <c r="M27" s="285"/>
      <c r="N27" s="72"/>
      <c r="O27" s="139">
        <f>L27/100</f>
        <v>0.25</v>
      </c>
      <c r="P27" s="33">
        <f>(L27*$D$2)/1000</f>
        <v>11.55</v>
      </c>
      <c r="Q27" s="73"/>
      <c r="R27" s="99"/>
      <c r="S27" s="171"/>
      <c r="T27" s="94"/>
      <c r="U27" s="163"/>
      <c r="V27" s="75"/>
      <c r="W27" s="78"/>
      <c r="X27" s="222"/>
      <c r="Y27" s="73"/>
      <c r="Z27" s="240" t="s">
        <v>486</v>
      </c>
      <c r="AA27" s="238"/>
      <c r="AB27" s="78"/>
      <c r="AC27" s="239"/>
      <c r="AD27" s="94"/>
      <c r="AE27" s="94"/>
      <c r="AF27" s="133"/>
      <c r="AG27" s="73"/>
      <c r="AH27" s="99" t="s">
        <v>118</v>
      </c>
      <c r="AI27" s="171"/>
      <c r="AJ27" s="94"/>
      <c r="AK27" s="163"/>
      <c r="AL27" s="75"/>
      <c r="AM27" s="78"/>
      <c r="AN27" s="222"/>
      <c r="AO27" s="93"/>
    </row>
    <row r="28" spans="1:41" s="13" customFormat="1" ht="14.1" customHeight="1">
      <c r="A28" s="447"/>
      <c r="B28" s="240" t="s">
        <v>208</v>
      </c>
      <c r="C28" s="18"/>
      <c r="D28" s="94"/>
      <c r="E28" s="62"/>
      <c r="F28" s="146"/>
      <c r="G28" s="146"/>
      <c r="H28" s="133"/>
      <c r="I28" s="93"/>
      <c r="J28" s="337" t="s">
        <v>300</v>
      </c>
      <c r="K28" s="70" t="s">
        <v>451</v>
      </c>
      <c r="L28" s="75">
        <v>1</v>
      </c>
      <c r="M28" s="285"/>
      <c r="N28" s="72"/>
      <c r="O28" s="139"/>
      <c r="P28" s="33">
        <f>(L28*$D$2)/1000</f>
        <v>0.46200000000000002</v>
      </c>
      <c r="Q28" s="117"/>
      <c r="R28" s="99"/>
      <c r="S28" s="63"/>
      <c r="T28" s="62"/>
      <c r="U28" s="163"/>
      <c r="V28" s="75"/>
      <c r="W28" s="75"/>
      <c r="X28" s="85"/>
      <c r="Y28" s="73"/>
      <c r="Z28" s="240" t="s">
        <v>487</v>
      </c>
      <c r="AA28" s="18"/>
      <c r="AB28" s="78"/>
      <c r="AC28" s="62"/>
      <c r="AD28" s="94"/>
      <c r="AE28" s="94"/>
      <c r="AF28" s="241"/>
      <c r="AG28" s="117"/>
      <c r="AH28" s="99" t="s">
        <v>192</v>
      </c>
      <c r="AI28" s="63"/>
      <c r="AJ28" s="62"/>
      <c r="AK28" s="163"/>
      <c r="AL28" s="75"/>
      <c r="AM28" s="75"/>
      <c r="AN28" s="85"/>
      <c r="AO28" s="136"/>
    </row>
    <row r="29" spans="1:41" s="13" customFormat="1" ht="14.1" customHeight="1">
      <c r="A29" s="447"/>
      <c r="B29" s="240" t="s">
        <v>107</v>
      </c>
      <c r="C29" s="18"/>
      <c r="D29" s="94"/>
      <c r="E29" s="257"/>
      <c r="F29" s="257"/>
      <c r="G29" s="78"/>
      <c r="H29" s="85"/>
      <c r="I29" s="100"/>
      <c r="J29" s="337" t="s">
        <v>0</v>
      </c>
      <c r="K29" s="78"/>
      <c r="L29" s="75"/>
      <c r="M29" s="69"/>
      <c r="N29" s="75"/>
      <c r="O29" s="75"/>
      <c r="P29" s="335"/>
      <c r="Q29" s="73"/>
      <c r="R29" s="60"/>
      <c r="S29" s="63"/>
      <c r="T29" s="62"/>
      <c r="U29" s="164"/>
      <c r="V29" s="75"/>
      <c r="W29" s="79"/>
      <c r="X29" s="165"/>
      <c r="Y29" s="73"/>
      <c r="Z29" s="240" t="s">
        <v>107</v>
      </c>
      <c r="AA29" s="18"/>
      <c r="AB29" s="78"/>
      <c r="AC29" s="242"/>
      <c r="AD29" s="242"/>
      <c r="AE29" s="242"/>
      <c r="AF29" s="243"/>
      <c r="AG29" s="73"/>
      <c r="AH29" s="60" t="s">
        <v>107</v>
      </c>
      <c r="AI29" s="63"/>
      <c r="AJ29" s="62"/>
      <c r="AK29" s="164"/>
      <c r="AL29" s="75"/>
      <c r="AM29" s="79"/>
      <c r="AN29" s="165"/>
      <c r="AO29" s="73"/>
    </row>
    <row r="30" spans="1:41" s="13" customFormat="1" ht="14.1" customHeight="1">
      <c r="A30" s="447"/>
      <c r="B30" s="247"/>
      <c r="C30" s="18"/>
      <c r="D30" s="95"/>
      <c r="E30" s="75"/>
      <c r="F30" s="75"/>
      <c r="G30" s="94"/>
      <c r="H30" s="113"/>
      <c r="I30" s="73"/>
      <c r="J30" s="71"/>
      <c r="K30" s="15"/>
      <c r="L30" s="245"/>
      <c r="M30" s="69"/>
      <c r="N30" s="72"/>
      <c r="O30" s="272"/>
      <c r="P30" s="271"/>
      <c r="Q30" s="73"/>
      <c r="R30" s="77"/>
      <c r="S30" s="208"/>
      <c r="T30" s="94"/>
      <c r="U30" s="75"/>
      <c r="V30" s="75"/>
      <c r="W30" s="78"/>
      <c r="X30" s="113"/>
      <c r="Y30" s="118"/>
      <c r="Z30" s="247"/>
      <c r="AA30" s="18"/>
      <c r="AB30" s="95"/>
      <c r="AC30" s="75"/>
      <c r="AD30" s="75"/>
      <c r="AE30" s="94"/>
      <c r="AF30" s="113"/>
      <c r="AG30" s="84"/>
      <c r="AH30" s="77"/>
      <c r="AI30" s="208"/>
      <c r="AJ30" s="94"/>
      <c r="AK30" s="75"/>
      <c r="AL30" s="75"/>
      <c r="AM30" s="78"/>
      <c r="AN30" s="113"/>
      <c r="AO30" s="136"/>
    </row>
    <row r="31" spans="1:41" s="13" customFormat="1" ht="14.1" customHeight="1">
      <c r="A31" s="447"/>
      <c r="B31" s="247"/>
      <c r="C31" s="18"/>
      <c r="D31" s="95"/>
      <c r="E31" s="75"/>
      <c r="F31" s="75"/>
      <c r="G31" s="94"/>
      <c r="H31" s="222"/>
      <c r="I31" s="151"/>
      <c r="J31" s="71"/>
      <c r="K31" s="15"/>
      <c r="L31" s="69"/>
      <c r="M31" s="75"/>
      <c r="N31" s="75"/>
      <c r="O31" s="75"/>
      <c r="P31" s="124"/>
      <c r="Q31" s="151"/>
      <c r="R31" s="110"/>
      <c r="S31" s="64"/>
      <c r="T31" s="65"/>
      <c r="U31" s="274"/>
      <c r="V31" s="274"/>
      <c r="W31" s="66"/>
      <c r="X31" s="243"/>
      <c r="Y31" s="136"/>
      <c r="Z31" s="77"/>
      <c r="AA31" s="174"/>
      <c r="AB31" s="94"/>
      <c r="AC31" s="75"/>
      <c r="AD31" s="75"/>
      <c r="AE31" s="75"/>
      <c r="AF31" s="113"/>
      <c r="AG31" s="84"/>
      <c r="AH31" s="77"/>
      <c r="AI31" s="174"/>
      <c r="AJ31" s="94"/>
      <c r="AK31" s="75"/>
      <c r="AL31" s="75"/>
      <c r="AM31" s="75"/>
      <c r="AN31" s="113"/>
      <c r="AO31" s="84"/>
    </row>
    <row r="32" spans="1:41" s="13" customFormat="1" ht="14.1" customHeight="1">
      <c r="A32" s="448"/>
      <c r="B32" s="224" t="s">
        <v>52</v>
      </c>
      <c r="C32" s="317"/>
      <c r="D32" s="65"/>
      <c r="E32" s="25"/>
      <c r="F32" s="25"/>
      <c r="G32" s="25"/>
      <c r="H32" s="159"/>
      <c r="I32" s="160"/>
      <c r="J32" s="224" t="s">
        <v>52</v>
      </c>
      <c r="K32" s="317"/>
      <c r="L32" s="65"/>
      <c r="M32" s="25"/>
      <c r="N32" s="25"/>
      <c r="O32" s="25"/>
      <c r="P32" s="159"/>
      <c r="Q32" s="160"/>
      <c r="R32" s="224" t="s">
        <v>52</v>
      </c>
      <c r="S32" s="317"/>
      <c r="T32" s="65"/>
      <c r="U32" s="130"/>
      <c r="V32" s="131"/>
      <c r="W32" s="78"/>
      <c r="X32" s="159"/>
      <c r="Y32" s="160"/>
      <c r="Z32" s="224" t="s">
        <v>119</v>
      </c>
      <c r="AA32" s="64" t="s">
        <v>88</v>
      </c>
      <c r="AB32" s="65">
        <v>1</v>
      </c>
      <c r="AC32" s="25"/>
      <c r="AD32" s="25"/>
      <c r="AE32" s="25"/>
      <c r="AF32" s="32"/>
      <c r="AG32" s="160"/>
      <c r="AH32" s="224" t="s">
        <v>52</v>
      </c>
      <c r="AI32" s="320"/>
      <c r="AJ32" s="318"/>
      <c r="AK32" s="66"/>
      <c r="AL32" s="66"/>
      <c r="AM32" s="66"/>
      <c r="AN32" s="159"/>
      <c r="AO32" s="160"/>
    </row>
    <row r="33" spans="1:41" s="13" customFormat="1" ht="14.1" customHeight="1">
      <c r="A33" s="453"/>
      <c r="B33" s="444" t="s">
        <v>117</v>
      </c>
      <c r="C33" s="217" t="s">
        <v>43</v>
      </c>
      <c r="D33" s="159"/>
      <c r="E33" s="218"/>
      <c r="F33" s="218"/>
      <c r="G33" s="218"/>
      <c r="H33" s="161"/>
      <c r="I33" s="160" t="s">
        <v>79</v>
      </c>
      <c r="J33" s="444" t="s">
        <v>117</v>
      </c>
      <c r="K33" s="217" t="s">
        <v>39</v>
      </c>
      <c r="L33" s="160"/>
      <c r="M33" s="218"/>
      <c r="N33" s="218"/>
      <c r="O33" s="218"/>
      <c r="P33" s="161"/>
      <c r="Q33" s="160" t="s">
        <v>79</v>
      </c>
      <c r="R33" s="444" t="s">
        <v>117</v>
      </c>
      <c r="S33" s="217" t="s">
        <v>39</v>
      </c>
      <c r="T33" s="159"/>
      <c r="U33" s="218"/>
      <c r="V33" s="218"/>
      <c r="W33" s="218"/>
      <c r="X33" s="161"/>
      <c r="Y33" s="160" t="s">
        <v>79</v>
      </c>
      <c r="Z33" s="444" t="s">
        <v>117</v>
      </c>
      <c r="AA33" s="217" t="s">
        <v>39</v>
      </c>
      <c r="AB33" s="159"/>
      <c r="AC33" s="218"/>
      <c r="AD33" s="218"/>
      <c r="AE33" s="218"/>
      <c r="AF33" s="161"/>
      <c r="AG33" s="160" t="s">
        <v>79</v>
      </c>
      <c r="AH33" s="444" t="s">
        <v>117</v>
      </c>
      <c r="AI33" s="217" t="s">
        <v>39</v>
      </c>
      <c r="AJ33" s="159"/>
      <c r="AK33" s="218"/>
      <c r="AL33" s="218"/>
      <c r="AM33" s="218"/>
      <c r="AN33" s="161"/>
      <c r="AO33" s="160" t="s">
        <v>79</v>
      </c>
    </row>
    <row r="34" spans="1:41" s="13" customFormat="1" ht="14.1" customHeight="1">
      <c r="A34" s="453"/>
      <c r="B34" s="444"/>
      <c r="C34" s="42" t="s">
        <v>47</v>
      </c>
      <c r="D34" s="101"/>
      <c r="E34" s="119"/>
      <c r="F34" s="119"/>
      <c r="G34" s="119"/>
      <c r="H34" s="161"/>
      <c r="I34" s="51">
        <f>SUM(E5:E30)</f>
        <v>5</v>
      </c>
      <c r="J34" s="444"/>
      <c r="K34" s="42" t="s">
        <v>49</v>
      </c>
      <c r="L34" s="50"/>
      <c r="M34" s="123"/>
      <c r="N34" s="123"/>
      <c r="O34" s="123"/>
      <c r="P34" s="161"/>
      <c r="Q34" s="51">
        <f>SUM(M5:M30)</f>
        <v>5</v>
      </c>
      <c r="R34" s="444"/>
      <c r="S34" s="42" t="s">
        <v>49</v>
      </c>
      <c r="T34" s="50"/>
      <c r="U34" s="123"/>
      <c r="V34" s="123"/>
      <c r="W34" s="123"/>
      <c r="X34" s="161"/>
      <c r="Y34" s="51">
        <f>SUM(U5:U30)</f>
        <v>5</v>
      </c>
      <c r="Z34" s="444"/>
      <c r="AA34" s="42" t="s">
        <v>49</v>
      </c>
      <c r="AB34" s="50"/>
      <c r="AC34" s="123"/>
      <c r="AD34" s="123"/>
      <c r="AE34" s="123"/>
      <c r="AF34" s="161"/>
      <c r="AG34" s="51">
        <f>SUM(AC5:AC30)</f>
        <v>5.322222222222222</v>
      </c>
      <c r="AH34" s="444"/>
      <c r="AI34" s="42" t="s">
        <v>49</v>
      </c>
      <c r="AJ34" s="50"/>
      <c r="AK34" s="123"/>
      <c r="AL34" s="123"/>
      <c r="AM34" s="123"/>
      <c r="AN34" s="161"/>
      <c r="AO34" s="51">
        <f>SUM(AK5:AK30)</f>
        <v>5.0462184873949578</v>
      </c>
    </row>
    <row r="35" spans="1:41" s="16" customFormat="1" ht="14.1" customHeight="1">
      <c r="A35" s="453"/>
      <c r="B35" s="444"/>
      <c r="C35" s="43" t="s">
        <v>48</v>
      </c>
      <c r="D35" s="102"/>
      <c r="E35" s="119"/>
      <c r="F35" s="119"/>
      <c r="G35" s="119"/>
      <c r="H35" s="162"/>
      <c r="I35" s="51">
        <f>SUM(F5:F32)</f>
        <v>3.2964285714285713</v>
      </c>
      <c r="J35" s="444"/>
      <c r="K35" s="43" t="s">
        <v>50</v>
      </c>
      <c r="L35" s="51"/>
      <c r="M35" s="123"/>
      <c r="N35" s="123"/>
      <c r="O35" s="123"/>
      <c r="P35" s="162"/>
      <c r="Q35" s="51">
        <f>SUM(N5:N32)</f>
        <v>2.9629870129870128</v>
      </c>
      <c r="R35" s="444"/>
      <c r="S35" s="43" t="s">
        <v>50</v>
      </c>
      <c r="T35" s="51"/>
      <c r="U35" s="123"/>
      <c r="V35" s="123"/>
      <c r="W35" s="123"/>
      <c r="X35" s="162"/>
      <c r="Y35" s="51">
        <f>SUM(V5:V32)</f>
        <v>2.3116883116883118</v>
      </c>
      <c r="Z35" s="444"/>
      <c r="AA35" s="43" t="s">
        <v>50</v>
      </c>
      <c r="AB35" s="51"/>
      <c r="AC35" s="123"/>
      <c r="AD35" s="123"/>
      <c r="AE35" s="123"/>
      <c r="AF35" s="162"/>
      <c r="AG35" s="51">
        <f>SUM(AD5:AD32)</f>
        <v>2.2857142857142856</v>
      </c>
      <c r="AH35" s="444"/>
      <c r="AI35" s="43" t="s">
        <v>50</v>
      </c>
      <c r="AJ35" s="51"/>
      <c r="AK35" s="123"/>
      <c r="AL35" s="123"/>
      <c r="AM35" s="123"/>
      <c r="AN35" s="162"/>
      <c r="AO35" s="51">
        <f>SUM(AL5:AL32)</f>
        <v>2.5428571428571427</v>
      </c>
    </row>
    <row r="36" spans="1:41" s="16" customFormat="1" ht="14.1" customHeight="1">
      <c r="A36" s="453"/>
      <c r="B36" s="444"/>
      <c r="C36" s="44" t="s">
        <v>44</v>
      </c>
      <c r="D36" s="103"/>
      <c r="E36" s="101"/>
      <c r="F36" s="101"/>
      <c r="G36" s="101"/>
      <c r="H36" s="53"/>
      <c r="I36" s="51">
        <f>SUM(G7:G32)</f>
        <v>1.53</v>
      </c>
      <c r="J36" s="444"/>
      <c r="K36" s="44" t="s">
        <v>40</v>
      </c>
      <c r="L36" s="52"/>
      <c r="M36" s="50"/>
      <c r="N36" s="50"/>
      <c r="O36" s="50"/>
      <c r="P36" s="53"/>
      <c r="Q36" s="51">
        <f>SUM(O7:O32)</f>
        <v>1.53</v>
      </c>
      <c r="R36" s="444"/>
      <c r="S36" s="44" t="s">
        <v>40</v>
      </c>
      <c r="T36" s="52"/>
      <c r="U36" s="50"/>
      <c r="V36" s="50"/>
      <c r="W36" s="50"/>
      <c r="X36" s="53"/>
      <c r="Y36" s="51">
        <f>SUM(W7:W32)</f>
        <v>1.9</v>
      </c>
      <c r="Z36" s="444"/>
      <c r="AA36" s="44" t="s">
        <v>40</v>
      </c>
      <c r="AB36" s="52"/>
      <c r="AC36" s="50"/>
      <c r="AD36" s="50"/>
      <c r="AE36" s="50"/>
      <c r="AF36" s="53"/>
      <c r="AG36" s="51">
        <f>SUM(AE7:AE32)</f>
        <v>1.59</v>
      </c>
      <c r="AH36" s="444"/>
      <c r="AI36" s="44" t="s">
        <v>40</v>
      </c>
      <c r="AJ36" s="52"/>
      <c r="AK36" s="50"/>
      <c r="AL36" s="50"/>
      <c r="AM36" s="50"/>
      <c r="AN36" s="53"/>
      <c r="AO36" s="51">
        <f>SUM(AM7:AM32)</f>
        <v>1.96</v>
      </c>
    </row>
    <row r="37" spans="1:41" s="13" customFormat="1" ht="14.1" customHeight="1">
      <c r="A37" s="453"/>
      <c r="B37" s="444"/>
      <c r="C37" s="44" t="s">
        <v>45</v>
      </c>
      <c r="D37" s="103"/>
      <c r="E37" s="102"/>
      <c r="F37" s="102"/>
      <c r="G37" s="102"/>
      <c r="H37" s="52"/>
      <c r="I37" s="51">
        <f>D32</f>
        <v>0</v>
      </c>
      <c r="J37" s="444"/>
      <c r="K37" s="44" t="s">
        <v>41</v>
      </c>
      <c r="L37" s="52"/>
      <c r="M37" s="51"/>
      <c r="N37" s="51"/>
      <c r="O37" s="51"/>
      <c r="P37" s="52"/>
      <c r="Q37" s="51">
        <f>L32</f>
        <v>0</v>
      </c>
      <c r="R37" s="444"/>
      <c r="S37" s="44" t="s">
        <v>41</v>
      </c>
      <c r="T37" s="52"/>
      <c r="U37" s="51"/>
      <c r="V37" s="51"/>
      <c r="W37" s="51"/>
      <c r="X37" s="52"/>
      <c r="Y37" s="51">
        <f>T32</f>
        <v>0</v>
      </c>
      <c r="Z37" s="444"/>
      <c r="AA37" s="44" t="s">
        <v>41</v>
      </c>
      <c r="AB37" s="52"/>
      <c r="AC37" s="51"/>
      <c r="AD37" s="51"/>
      <c r="AE37" s="51"/>
      <c r="AF37" s="52"/>
      <c r="AG37" s="51">
        <f>AB32</f>
        <v>1</v>
      </c>
      <c r="AH37" s="444"/>
      <c r="AI37" s="44" t="s">
        <v>41</v>
      </c>
      <c r="AJ37" s="52"/>
      <c r="AK37" s="51"/>
      <c r="AL37" s="51"/>
      <c r="AM37" s="51"/>
      <c r="AN37" s="52"/>
      <c r="AO37" s="51">
        <f>AJ32</f>
        <v>0</v>
      </c>
    </row>
    <row r="38" spans="1:41" s="13" customFormat="1" ht="14.1" customHeight="1">
      <c r="A38" s="453"/>
      <c r="B38" s="444"/>
      <c r="C38" s="42" t="s">
        <v>46</v>
      </c>
      <c r="D38" s="103"/>
      <c r="E38" s="103"/>
      <c r="F38" s="103"/>
      <c r="G38" s="103"/>
      <c r="H38" s="52"/>
      <c r="I38" s="51">
        <v>0</v>
      </c>
      <c r="J38" s="444"/>
      <c r="K38" s="42" t="s">
        <v>46</v>
      </c>
      <c r="L38" s="52"/>
      <c r="M38" s="52"/>
      <c r="N38" s="52"/>
      <c r="O38" s="52"/>
      <c r="P38" s="52"/>
      <c r="Q38" s="51">
        <v>0</v>
      </c>
      <c r="R38" s="444"/>
      <c r="S38" s="42" t="s">
        <v>46</v>
      </c>
      <c r="T38" s="52"/>
      <c r="U38" s="52"/>
      <c r="V38" s="52"/>
      <c r="W38" s="52"/>
      <c r="X38" s="52"/>
      <c r="Y38" s="51">
        <v>0</v>
      </c>
      <c r="Z38" s="444"/>
      <c r="AA38" s="42" t="s">
        <v>46</v>
      </c>
      <c r="AB38" s="52"/>
      <c r="AC38" s="52"/>
      <c r="AD38" s="52"/>
      <c r="AE38" s="52"/>
      <c r="AF38" s="52"/>
      <c r="AG38" s="51">
        <v>0</v>
      </c>
      <c r="AH38" s="444"/>
      <c r="AI38" s="42" t="s">
        <v>114</v>
      </c>
      <c r="AJ38" s="52"/>
      <c r="AK38" s="52"/>
      <c r="AL38" s="52"/>
      <c r="AM38" s="52"/>
      <c r="AN38" s="52"/>
      <c r="AO38" s="51">
        <v>0</v>
      </c>
    </row>
    <row r="39" spans="1:41" s="13" customFormat="1" ht="14.1" customHeight="1">
      <c r="A39" s="453"/>
      <c r="B39" s="444"/>
      <c r="C39" s="233" t="s">
        <v>106</v>
      </c>
      <c r="D39" s="226"/>
      <c r="E39" s="226"/>
      <c r="F39" s="226"/>
      <c r="G39" s="226"/>
      <c r="H39" s="228"/>
      <c r="I39" s="51">
        <v>2.5</v>
      </c>
      <c r="J39" s="444"/>
      <c r="K39" s="233" t="s">
        <v>106</v>
      </c>
      <c r="L39" s="228"/>
      <c r="M39" s="228"/>
      <c r="N39" s="228"/>
      <c r="O39" s="228"/>
      <c r="P39" s="228"/>
      <c r="Q39" s="234">
        <v>2.5</v>
      </c>
      <c r="R39" s="444"/>
      <c r="S39" s="233" t="s">
        <v>106</v>
      </c>
      <c r="T39" s="228"/>
      <c r="U39" s="228"/>
      <c r="V39" s="228"/>
      <c r="W39" s="228"/>
      <c r="X39" s="228"/>
      <c r="Y39" s="234">
        <v>2.5</v>
      </c>
      <c r="Z39" s="444"/>
      <c r="AA39" s="233" t="s">
        <v>106</v>
      </c>
      <c r="AB39" s="228"/>
      <c r="AC39" s="228"/>
      <c r="AD39" s="228"/>
      <c r="AE39" s="228"/>
      <c r="AF39" s="228"/>
      <c r="AG39" s="234">
        <v>2.5</v>
      </c>
      <c r="AH39" s="444"/>
      <c r="AI39" s="233" t="s">
        <v>106</v>
      </c>
      <c r="AJ39" s="228"/>
      <c r="AK39" s="228"/>
      <c r="AL39" s="228"/>
      <c r="AM39" s="228"/>
      <c r="AN39" s="228"/>
      <c r="AO39" s="234">
        <v>2.5</v>
      </c>
    </row>
    <row r="40" spans="1:41" s="13" customFormat="1" ht="14.1" customHeight="1">
      <c r="A40" s="454"/>
      <c r="B40" s="445"/>
      <c r="C40" s="225" t="s">
        <v>116</v>
      </c>
      <c r="D40" s="226"/>
      <c r="E40" s="226"/>
      <c r="F40" s="226"/>
      <c r="G40" s="226"/>
      <c r="H40" s="227"/>
      <c r="I40" s="229">
        <f>(I34*70)+(I35*75)+(I36*25)+(I37*60)+(I38*150)+(I39*45)</f>
        <v>747.98214285714289</v>
      </c>
      <c r="J40" s="445"/>
      <c r="K40" s="225" t="s">
        <v>116</v>
      </c>
      <c r="L40" s="228"/>
      <c r="M40" s="228"/>
      <c r="N40" s="228"/>
      <c r="O40" s="228"/>
      <c r="P40" s="229"/>
      <c r="Q40" s="229">
        <f>(Q34*70)+(Q35*75)+(Q36*25)+(Q37*60)+(Q38*150)+(Q39*45)</f>
        <v>722.97402597402595</v>
      </c>
      <c r="R40" s="445"/>
      <c r="S40" s="225" t="s">
        <v>116</v>
      </c>
      <c r="T40" s="228"/>
      <c r="U40" s="228"/>
      <c r="V40" s="228"/>
      <c r="W40" s="228"/>
      <c r="X40" s="229"/>
      <c r="Y40" s="229">
        <f>(Y34*70)+(Y35*75)+(Y36*25)+(Y37*60)+(Y38*150)+(Y39*45)</f>
        <v>683.37662337662334</v>
      </c>
      <c r="Z40" s="445"/>
      <c r="AA40" s="225" t="s">
        <v>116</v>
      </c>
      <c r="AB40" s="228"/>
      <c r="AC40" s="228"/>
      <c r="AD40" s="228"/>
      <c r="AE40" s="228"/>
      <c r="AF40" s="229"/>
      <c r="AG40" s="229">
        <f>(AG34*70)+(AG35*75)+(AG36*25)+(AG37*60)+(AG38*150)+(AG39*45)</f>
        <v>756.23412698412699</v>
      </c>
      <c r="AH40" s="445"/>
      <c r="AI40" s="225" t="s">
        <v>116</v>
      </c>
      <c r="AJ40" s="228"/>
      <c r="AK40" s="228"/>
      <c r="AL40" s="228"/>
      <c r="AM40" s="228"/>
      <c r="AN40" s="229"/>
      <c r="AO40" s="229">
        <f>(AO34*70)+(AO35*75)+(AO36*25)+(AO37*60)+(AO38*150)+(AO39*45)</f>
        <v>705.44957983193274</v>
      </c>
    </row>
    <row r="41" spans="1:41" ht="19.5" customHeight="1">
      <c r="C41" s="276" t="s">
        <v>36</v>
      </c>
      <c r="D41" s="277"/>
      <c r="E41" s="277"/>
      <c r="F41" s="278"/>
      <c r="G41" s="278"/>
      <c r="H41" s="279"/>
      <c r="I41" s="277"/>
      <c r="J41" s="277"/>
      <c r="K41" s="276" t="s">
        <v>42</v>
      </c>
      <c r="L41" s="277"/>
      <c r="M41" s="277"/>
      <c r="N41" s="277"/>
      <c r="O41" s="277"/>
      <c r="P41" s="279"/>
      <c r="Q41" s="277"/>
      <c r="R41" s="277"/>
      <c r="S41" s="277" t="s">
        <v>37</v>
      </c>
      <c r="T41" s="277"/>
      <c r="U41" s="277"/>
      <c r="V41" s="277"/>
      <c r="W41" s="277"/>
      <c r="X41" s="279"/>
    </row>
    <row r="42" spans="1:41" ht="18.75" customHeight="1">
      <c r="C42" s="281" t="s">
        <v>92</v>
      </c>
      <c r="D42" s="281"/>
      <c r="E42" s="281"/>
      <c r="F42" s="281"/>
      <c r="G42" s="281"/>
      <c r="H42" s="281"/>
      <c r="I42" s="281"/>
      <c r="J42" s="281"/>
      <c r="K42" s="281"/>
      <c r="L42" s="281"/>
      <c r="M42" s="281"/>
      <c r="N42" s="281"/>
      <c r="O42" s="281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4">
    <mergeCell ref="R33:R40"/>
    <mergeCell ref="AH33:AH40"/>
    <mergeCell ref="Z33:Z40"/>
    <mergeCell ref="S3:T3"/>
    <mergeCell ref="S22:S24"/>
    <mergeCell ref="AA22:AA24"/>
    <mergeCell ref="A33:A40"/>
    <mergeCell ref="B33:B40"/>
    <mergeCell ref="J33:J40"/>
    <mergeCell ref="D1:J1"/>
    <mergeCell ref="D2:E2"/>
    <mergeCell ref="A5:A7"/>
    <mergeCell ref="A8:A14"/>
    <mergeCell ref="A15:A20"/>
    <mergeCell ref="A3:A4"/>
    <mergeCell ref="C3:D3"/>
    <mergeCell ref="C22:C24"/>
    <mergeCell ref="AI3:AJ3"/>
    <mergeCell ref="A21:A24"/>
    <mergeCell ref="K3:L3"/>
    <mergeCell ref="A25:A32"/>
    <mergeCell ref="AI22:AI24"/>
    <mergeCell ref="AA3:AB3"/>
    <mergeCell ref="K22:K2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3" width="9.75" hidden="1" customWidth="1"/>
    <col min="14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2.375" hidden="1" customWidth="1"/>
    <col min="22" max="22" width="10.875" hidden="1" customWidth="1"/>
    <col min="23" max="23" width="3.7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29" width="2.375" style="5" hidden="1" customWidth="1"/>
    <col min="30" max="30" width="10.875" style="5" hidden="1" customWidth="1"/>
    <col min="31" max="31" width="4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8" width="10.875" hidden="1" customWidth="1"/>
    <col min="39" max="39" width="4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5"/>
      <c r="C1" s="45"/>
      <c r="D1" s="432" t="s">
        <v>16</v>
      </c>
      <c r="E1" s="432"/>
      <c r="F1" s="432"/>
      <c r="G1" s="432"/>
      <c r="H1" s="432"/>
      <c r="I1" s="432"/>
      <c r="J1" s="432"/>
      <c r="K1" s="5" t="s">
        <v>564</v>
      </c>
      <c r="L1" s="427" t="s">
        <v>343</v>
      </c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8"/>
      <c r="AD1" s="8"/>
      <c r="AE1" s="8"/>
      <c r="AG1" s="8"/>
      <c r="AH1" s="45"/>
      <c r="AI1" s="45"/>
      <c r="AJ1" s="8"/>
      <c r="AK1" s="8"/>
      <c r="AL1" s="8"/>
      <c r="AM1" s="8"/>
      <c r="AO1" s="8"/>
    </row>
    <row r="2" spans="1:41" ht="14.1" customHeight="1">
      <c r="A2" s="2" t="s">
        <v>14</v>
      </c>
      <c r="B2" s="46" t="s">
        <v>18</v>
      </c>
      <c r="C2" s="46" t="s">
        <v>1</v>
      </c>
      <c r="D2" s="438">
        <v>462</v>
      </c>
      <c r="E2" s="438"/>
      <c r="F2" s="36"/>
      <c r="G2" s="36"/>
      <c r="H2" s="36"/>
      <c r="I2" s="36"/>
      <c r="J2" s="49"/>
      <c r="K2" s="433" t="s">
        <v>340</v>
      </c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  <c r="AG2" s="434"/>
      <c r="AH2" s="434"/>
      <c r="AI2" s="434"/>
      <c r="AJ2" s="434"/>
      <c r="AK2" s="434"/>
      <c r="AL2" s="434"/>
      <c r="AM2" s="434"/>
      <c r="AN2" s="434"/>
      <c r="AO2" s="434"/>
    </row>
    <row r="3" spans="1:41" s="13" customFormat="1" ht="14.1" customHeight="1">
      <c r="A3" s="435" t="s">
        <v>6</v>
      </c>
      <c r="B3" s="14"/>
      <c r="C3" s="436">
        <v>45831</v>
      </c>
      <c r="D3" s="436"/>
      <c r="E3" s="17"/>
      <c r="F3" s="17"/>
      <c r="G3" s="17"/>
      <c r="H3" s="33"/>
      <c r="I3" s="14" t="s">
        <v>7</v>
      </c>
      <c r="J3" s="14"/>
      <c r="K3" s="436">
        <f>C3+1</f>
        <v>45832</v>
      </c>
      <c r="L3" s="436"/>
      <c r="M3" s="17"/>
      <c r="N3" s="17"/>
      <c r="O3" s="17"/>
      <c r="P3" s="33"/>
      <c r="Q3" s="14" t="s">
        <v>8</v>
      </c>
      <c r="R3" s="122"/>
      <c r="S3" s="436">
        <f>C3+2</f>
        <v>45833</v>
      </c>
      <c r="T3" s="436"/>
      <c r="U3" s="17"/>
      <c r="V3" s="17"/>
      <c r="W3" s="17"/>
      <c r="X3" s="33"/>
      <c r="Y3" s="14" t="s">
        <v>9</v>
      </c>
      <c r="Z3" s="122"/>
      <c r="AA3" s="436">
        <f>C3+3</f>
        <v>45834</v>
      </c>
      <c r="AB3" s="436"/>
      <c r="AC3" s="17"/>
      <c r="AD3" s="17"/>
      <c r="AE3" s="17"/>
      <c r="AF3" s="33"/>
      <c r="AG3" s="14" t="s">
        <v>10</v>
      </c>
      <c r="AH3" s="122"/>
      <c r="AI3" s="436">
        <f>C3+4</f>
        <v>45835</v>
      </c>
      <c r="AJ3" s="436"/>
      <c r="AK3" s="17"/>
      <c r="AL3" s="17"/>
      <c r="AM3" s="17"/>
      <c r="AN3" s="33"/>
      <c r="AO3" s="14" t="s">
        <v>17</v>
      </c>
    </row>
    <row r="4" spans="1:41" s="13" customFormat="1" ht="14.1" customHeight="1">
      <c r="A4" s="435"/>
      <c r="B4" s="14" t="s">
        <v>11</v>
      </c>
      <c r="C4" s="14" t="s">
        <v>12</v>
      </c>
      <c r="D4" s="14" t="s">
        <v>15</v>
      </c>
      <c r="E4" s="14" t="s">
        <v>20</v>
      </c>
      <c r="F4" s="14" t="s">
        <v>21</v>
      </c>
      <c r="G4" s="14" t="s">
        <v>23</v>
      </c>
      <c r="H4" s="33" t="s">
        <v>19</v>
      </c>
      <c r="I4" s="20" t="s">
        <v>38</v>
      </c>
      <c r="J4" s="14" t="s">
        <v>11</v>
      </c>
      <c r="K4" s="14" t="s">
        <v>12</v>
      </c>
      <c r="L4" s="14" t="s">
        <v>15</v>
      </c>
      <c r="M4" s="14" t="s">
        <v>20</v>
      </c>
      <c r="N4" s="14" t="s">
        <v>21</v>
      </c>
      <c r="O4" s="14" t="s">
        <v>23</v>
      </c>
      <c r="P4" s="33" t="s">
        <v>19</v>
      </c>
      <c r="Q4" s="20" t="s">
        <v>38</v>
      </c>
      <c r="R4" s="122" t="s">
        <v>11</v>
      </c>
      <c r="S4" s="14" t="s">
        <v>12</v>
      </c>
      <c r="T4" s="14" t="s">
        <v>15</v>
      </c>
      <c r="U4" s="14" t="s">
        <v>20</v>
      </c>
      <c r="V4" s="14" t="s">
        <v>21</v>
      </c>
      <c r="W4" s="14" t="s">
        <v>23</v>
      </c>
      <c r="X4" s="33" t="s">
        <v>19</v>
      </c>
      <c r="Y4" s="20" t="s">
        <v>38</v>
      </c>
      <c r="Z4" s="122" t="s">
        <v>11</v>
      </c>
      <c r="AA4" s="14" t="s">
        <v>12</v>
      </c>
      <c r="AB4" s="14" t="s">
        <v>15</v>
      </c>
      <c r="AC4" s="14" t="s">
        <v>20</v>
      </c>
      <c r="AD4" s="14" t="s">
        <v>21</v>
      </c>
      <c r="AE4" s="14" t="s">
        <v>23</v>
      </c>
      <c r="AF4" s="33" t="s">
        <v>19</v>
      </c>
      <c r="AG4" s="20" t="s">
        <v>38</v>
      </c>
      <c r="AH4" s="122" t="s">
        <v>11</v>
      </c>
      <c r="AI4" s="14" t="s">
        <v>12</v>
      </c>
      <c r="AJ4" s="14" t="s">
        <v>15</v>
      </c>
      <c r="AK4" s="14" t="s">
        <v>20</v>
      </c>
      <c r="AL4" s="14" t="s">
        <v>21</v>
      </c>
      <c r="AM4" s="14" t="s">
        <v>23</v>
      </c>
      <c r="AN4" s="33" t="s">
        <v>19</v>
      </c>
      <c r="AO4" s="20" t="s">
        <v>38</v>
      </c>
    </row>
    <row r="5" spans="1:41" s="13" customFormat="1" ht="14.1" customHeight="1">
      <c r="A5" s="437" t="s">
        <v>13</v>
      </c>
      <c r="B5" s="81" t="s">
        <v>194</v>
      </c>
      <c r="C5" s="120" t="s">
        <v>195</v>
      </c>
      <c r="D5" s="121">
        <v>90</v>
      </c>
      <c r="E5" s="75">
        <f>D5/20</f>
        <v>4.5</v>
      </c>
      <c r="F5" s="14"/>
      <c r="G5" s="14"/>
      <c r="H5" s="113">
        <f>(D5*$D$2)/1000</f>
        <v>41.58</v>
      </c>
      <c r="I5" s="284"/>
      <c r="J5" s="81" t="s">
        <v>310</v>
      </c>
      <c r="K5" s="120" t="s">
        <v>309</v>
      </c>
      <c r="L5" s="121">
        <v>80</v>
      </c>
      <c r="M5" s="75">
        <f>L5/20</f>
        <v>4</v>
      </c>
      <c r="N5" s="14"/>
      <c r="O5" s="14"/>
      <c r="P5" s="113">
        <f>(L5*$D$2)/1000</f>
        <v>36.96</v>
      </c>
      <c r="Q5" s="73"/>
      <c r="R5" s="316" t="s">
        <v>194</v>
      </c>
      <c r="S5" s="120" t="s">
        <v>195</v>
      </c>
      <c r="T5" s="121">
        <v>100</v>
      </c>
      <c r="U5" s="75">
        <f>T5/20</f>
        <v>5</v>
      </c>
      <c r="V5" s="14"/>
      <c r="W5" s="14"/>
      <c r="X5" s="113">
        <f>(T5*$D$2)/1000</f>
        <v>46.2</v>
      </c>
      <c r="Y5" s="73"/>
      <c r="Z5" s="81" t="s">
        <v>310</v>
      </c>
      <c r="AA5" s="120" t="s">
        <v>309</v>
      </c>
      <c r="AB5" s="121">
        <v>80</v>
      </c>
      <c r="AC5" s="75">
        <f>AB5/20</f>
        <v>4</v>
      </c>
      <c r="AD5" s="14"/>
      <c r="AE5" s="14"/>
      <c r="AF5" s="113">
        <f>(AB5*$D$2)/1000</f>
        <v>36.96</v>
      </c>
      <c r="AG5" s="73"/>
      <c r="AH5" s="81" t="s">
        <v>559</v>
      </c>
      <c r="AI5" s="120" t="s">
        <v>195</v>
      </c>
      <c r="AJ5" s="121">
        <v>80</v>
      </c>
      <c r="AK5" s="75">
        <f>AJ5/20</f>
        <v>4</v>
      </c>
      <c r="AL5" s="14"/>
      <c r="AM5" s="14"/>
      <c r="AN5" s="113">
        <f>(AJ5*$D$2)/1000</f>
        <v>36.96</v>
      </c>
      <c r="AO5" s="73"/>
    </row>
    <row r="6" spans="1:41" s="13" customFormat="1" ht="14.1" customHeight="1">
      <c r="A6" s="437"/>
      <c r="B6" s="74" t="s">
        <v>58</v>
      </c>
      <c r="C6" s="82"/>
      <c r="D6" s="83"/>
      <c r="E6" s="75"/>
      <c r="F6" s="75"/>
      <c r="G6" s="78"/>
      <c r="H6" s="117"/>
      <c r="I6" s="129"/>
      <c r="J6" s="74" t="s">
        <v>311</v>
      </c>
      <c r="K6" s="82" t="s">
        <v>312</v>
      </c>
      <c r="L6" s="83">
        <v>20</v>
      </c>
      <c r="M6" s="75">
        <f>L6/20</f>
        <v>1</v>
      </c>
      <c r="N6" s="75"/>
      <c r="O6" s="14"/>
      <c r="P6" s="113">
        <f>(L6*$D$2)/1000</f>
        <v>9.24</v>
      </c>
      <c r="Q6" s="117"/>
      <c r="R6" s="74" t="s">
        <v>58</v>
      </c>
      <c r="S6" s="82"/>
      <c r="T6" s="83"/>
      <c r="U6" s="75"/>
      <c r="V6" s="75"/>
      <c r="W6" s="78"/>
      <c r="X6" s="117"/>
      <c r="Y6" s="129"/>
      <c r="Z6" s="74" t="s">
        <v>311</v>
      </c>
      <c r="AA6" s="82" t="s">
        <v>312</v>
      </c>
      <c r="AB6" s="83">
        <v>20</v>
      </c>
      <c r="AC6" s="75">
        <f>AB6/20</f>
        <v>1</v>
      </c>
      <c r="AD6" s="75"/>
      <c r="AE6" s="14"/>
      <c r="AF6" s="113">
        <f>(AB6*$D$2)/1000</f>
        <v>9.24</v>
      </c>
      <c r="AG6" s="117"/>
      <c r="AH6" s="74" t="s">
        <v>560</v>
      </c>
      <c r="AI6" s="82" t="s">
        <v>561</v>
      </c>
      <c r="AJ6" s="83">
        <v>20</v>
      </c>
      <c r="AK6" s="75">
        <f>AJ6/20</f>
        <v>1</v>
      </c>
      <c r="AL6" s="75"/>
      <c r="AM6" s="14"/>
      <c r="AN6" s="113">
        <f>(AJ6*$D$2)/1000</f>
        <v>9.24</v>
      </c>
      <c r="AO6" s="73"/>
    </row>
    <row r="7" spans="1:41" s="13" customFormat="1" ht="14.1" customHeight="1">
      <c r="A7" s="437"/>
      <c r="B7" s="19" t="s">
        <v>78</v>
      </c>
      <c r="C7" s="6"/>
      <c r="D7" s="31"/>
      <c r="E7" s="14"/>
      <c r="F7" s="14"/>
      <c r="G7" s="14"/>
      <c r="H7" s="73"/>
      <c r="I7" s="129"/>
      <c r="J7" s="19" t="s">
        <v>313</v>
      </c>
      <c r="K7" s="6"/>
      <c r="L7" s="14"/>
      <c r="M7" s="14"/>
      <c r="N7" s="14"/>
      <c r="O7" s="14"/>
      <c r="P7" s="33"/>
      <c r="Q7" s="117"/>
      <c r="R7" s="19" t="s">
        <v>78</v>
      </c>
      <c r="S7" s="6"/>
      <c r="T7" s="31"/>
      <c r="U7" s="14"/>
      <c r="V7" s="14"/>
      <c r="W7" s="14"/>
      <c r="X7" s="73"/>
      <c r="Y7" s="129"/>
      <c r="Z7" s="19" t="s">
        <v>313</v>
      </c>
      <c r="AA7" s="6"/>
      <c r="AB7" s="14"/>
      <c r="AC7" s="14"/>
      <c r="AD7" s="14"/>
      <c r="AE7" s="14"/>
      <c r="AF7" s="33"/>
      <c r="AG7" s="117"/>
      <c r="AH7" s="19" t="s">
        <v>78</v>
      </c>
      <c r="AI7" s="6"/>
      <c r="AJ7" s="14"/>
      <c r="AK7" s="14"/>
      <c r="AL7" s="14"/>
      <c r="AM7" s="14"/>
      <c r="AN7" s="33"/>
      <c r="AO7" s="73"/>
    </row>
    <row r="8" spans="1:41" s="13" customFormat="1" ht="14.1" customHeight="1">
      <c r="A8" s="437" t="s">
        <v>2</v>
      </c>
      <c r="B8" s="58" t="s">
        <v>230</v>
      </c>
      <c r="C8" s="91" t="s">
        <v>430</v>
      </c>
      <c r="D8" s="95">
        <v>65</v>
      </c>
      <c r="E8" s="190"/>
      <c r="F8" s="282">
        <f>D8/35</f>
        <v>1.8571428571428572</v>
      </c>
      <c r="G8" s="183"/>
      <c r="H8" s="113">
        <f>(D8*$D$2)/1000</f>
        <v>30.03</v>
      </c>
      <c r="I8" s="96"/>
      <c r="J8" s="169" t="s">
        <v>187</v>
      </c>
      <c r="K8" s="91" t="s">
        <v>188</v>
      </c>
      <c r="L8" s="95">
        <v>75</v>
      </c>
      <c r="M8" s="132"/>
      <c r="N8" s="132">
        <f>L8/35</f>
        <v>2.1428571428571428</v>
      </c>
      <c r="O8" s="132"/>
      <c r="P8" s="113">
        <f>(L8*$D$2)/1000</f>
        <v>34.65</v>
      </c>
      <c r="Q8" s="96"/>
      <c r="R8" s="169" t="s">
        <v>218</v>
      </c>
      <c r="S8" s="91" t="s">
        <v>141</v>
      </c>
      <c r="T8" s="95">
        <v>45</v>
      </c>
      <c r="U8" s="202"/>
      <c r="V8" s="95">
        <f>T8/35</f>
        <v>1.2857142857142858</v>
      </c>
      <c r="W8" s="94"/>
      <c r="X8" s="113">
        <f>(T8*$D$2)/1000</f>
        <v>20.79</v>
      </c>
      <c r="Y8" s="93"/>
      <c r="Z8" s="58" t="s">
        <v>206</v>
      </c>
      <c r="AA8" s="91" t="s">
        <v>207</v>
      </c>
      <c r="AB8" s="219">
        <v>70</v>
      </c>
      <c r="AC8" s="190"/>
      <c r="AD8" s="297">
        <f>AB8*0.9/35</f>
        <v>1.8</v>
      </c>
      <c r="AE8" s="183"/>
      <c r="AF8" s="33">
        <f>(AB8*$D$2)/1000</f>
        <v>32.340000000000003</v>
      </c>
      <c r="AG8" s="96"/>
      <c r="AH8" s="169" t="s">
        <v>467</v>
      </c>
      <c r="AI8" s="91" t="s">
        <v>282</v>
      </c>
      <c r="AJ8" s="95">
        <v>65</v>
      </c>
      <c r="AK8" s="310"/>
      <c r="AL8" s="95">
        <f>AJ8/35</f>
        <v>1.8571428571428572</v>
      </c>
      <c r="AM8" s="94"/>
      <c r="AN8" s="33">
        <f>(AJ8*$D$2)/1000</f>
        <v>30.03</v>
      </c>
      <c r="AO8" s="73"/>
    </row>
    <row r="9" spans="1:41" s="13" customFormat="1" ht="14.1" customHeight="1">
      <c r="A9" s="437"/>
      <c r="B9" s="99" t="s">
        <v>428</v>
      </c>
      <c r="C9" s="91" t="s">
        <v>434</v>
      </c>
      <c r="D9" s="95">
        <v>30</v>
      </c>
      <c r="E9" s="148"/>
      <c r="F9" s="146"/>
      <c r="G9" s="94">
        <f>D9/100</f>
        <v>0.3</v>
      </c>
      <c r="H9" s="113">
        <f>(D9*$D$2)/1000</f>
        <v>13.86</v>
      </c>
      <c r="I9" s="93"/>
      <c r="J9" s="158" t="s">
        <v>484</v>
      </c>
      <c r="K9" s="91" t="s">
        <v>190</v>
      </c>
      <c r="L9" s="95">
        <v>1</v>
      </c>
      <c r="M9" s="62"/>
      <c r="N9" s="132"/>
      <c r="O9" s="94"/>
      <c r="P9" s="113">
        <f>(L9*$D$2)/1000</f>
        <v>0.46200000000000002</v>
      </c>
      <c r="Q9" s="93"/>
      <c r="R9" s="158" t="s">
        <v>219</v>
      </c>
      <c r="S9" s="91" t="s">
        <v>199</v>
      </c>
      <c r="T9" s="95">
        <v>60</v>
      </c>
      <c r="U9" s="288"/>
      <c r="V9" s="139"/>
      <c r="W9" s="146">
        <f>T9/100</f>
        <v>0.6</v>
      </c>
      <c r="X9" s="113">
        <f>(T9*$D$2)/1000</f>
        <v>27.72</v>
      </c>
      <c r="Y9" s="93"/>
      <c r="Z9" s="99" t="s">
        <v>208</v>
      </c>
      <c r="AA9" s="91"/>
      <c r="AB9" s="95"/>
      <c r="AC9" s="148"/>
      <c r="AD9" s="146"/>
      <c r="AE9" s="139"/>
      <c r="AF9" s="113"/>
      <c r="AG9" s="93"/>
      <c r="AH9" s="158" t="s">
        <v>468</v>
      </c>
      <c r="AI9" s="91" t="s">
        <v>283</v>
      </c>
      <c r="AJ9" s="262">
        <v>5</v>
      </c>
      <c r="AK9" s="95"/>
      <c r="AL9" s="95"/>
      <c r="AM9" s="139">
        <f>AJ9/100</f>
        <v>0.05</v>
      </c>
      <c r="AN9" s="33">
        <f>(AJ9*$D$2)/1000</f>
        <v>2.31</v>
      </c>
      <c r="AO9" s="73"/>
    </row>
    <row r="10" spans="1:41" s="13" customFormat="1" ht="14.1" customHeight="1">
      <c r="A10" s="437"/>
      <c r="B10" s="99" t="s">
        <v>192</v>
      </c>
      <c r="C10" s="91"/>
      <c r="D10" s="95"/>
      <c r="E10" s="139"/>
      <c r="F10" s="139"/>
      <c r="G10" s="139"/>
      <c r="H10" s="113"/>
      <c r="I10" s="191"/>
      <c r="J10" s="158" t="s">
        <v>189</v>
      </c>
      <c r="K10" s="91" t="s">
        <v>191</v>
      </c>
      <c r="L10" s="95">
        <v>1</v>
      </c>
      <c r="M10" s="62"/>
      <c r="N10" s="132"/>
      <c r="O10" s="94"/>
      <c r="P10" s="113">
        <f t="shared" ref="P10" si="0">(L10*$D$2)/1000</f>
        <v>0.46200000000000002</v>
      </c>
      <c r="Q10" s="93"/>
      <c r="R10" s="99" t="s">
        <v>220</v>
      </c>
      <c r="S10" s="171" t="s">
        <v>215</v>
      </c>
      <c r="T10" s="98">
        <v>2</v>
      </c>
      <c r="U10" s="289"/>
      <c r="V10" s="132"/>
      <c r="W10" s="94"/>
      <c r="X10" s="113">
        <f t="shared" ref="X10:X11" si="1">(T10*$D$2)/1000</f>
        <v>0.92400000000000004</v>
      </c>
      <c r="Y10" s="93"/>
      <c r="Z10" s="99" t="s">
        <v>118</v>
      </c>
      <c r="AA10" s="91"/>
      <c r="AB10" s="95"/>
      <c r="AC10" s="98"/>
      <c r="AD10" s="98"/>
      <c r="AE10" s="139"/>
      <c r="AF10" s="113"/>
      <c r="AG10" s="93"/>
      <c r="AH10" s="158" t="s">
        <v>212</v>
      </c>
      <c r="AI10" s="91" t="s">
        <v>221</v>
      </c>
      <c r="AJ10" s="94">
        <v>15</v>
      </c>
      <c r="AK10" s="311"/>
      <c r="AL10" s="311"/>
      <c r="AM10" s="139">
        <f>AJ10/100</f>
        <v>0.15</v>
      </c>
      <c r="AN10" s="33">
        <f>(AJ10*$D$2)/1000</f>
        <v>6.93</v>
      </c>
      <c r="AO10" s="73"/>
    </row>
    <row r="11" spans="1:41" s="13" customFormat="1" ht="14.1" customHeight="1">
      <c r="A11" s="437"/>
      <c r="B11" s="99" t="s">
        <v>429</v>
      </c>
      <c r="C11" s="171"/>
      <c r="D11" s="98"/>
      <c r="E11" s="139"/>
      <c r="F11" s="139"/>
      <c r="G11" s="94"/>
      <c r="H11" s="113"/>
      <c r="I11" s="93"/>
      <c r="J11" s="158" t="s">
        <v>118</v>
      </c>
      <c r="K11" s="91" t="s">
        <v>193</v>
      </c>
      <c r="L11" s="95">
        <v>15</v>
      </c>
      <c r="M11" s="148"/>
      <c r="N11" s="146"/>
      <c r="O11" s="139">
        <f>L11/100</f>
        <v>0.15</v>
      </c>
      <c r="P11" s="113">
        <f>(L11*$D$2)/1000</f>
        <v>6.93</v>
      </c>
      <c r="Q11" s="93"/>
      <c r="R11" s="99" t="s">
        <v>197</v>
      </c>
      <c r="S11" s="171" t="s">
        <v>216</v>
      </c>
      <c r="T11" s="98">
        <v>20</v>
      </c>
      <c r="U11" s="156"/>
      <c r="V11" s="132"/>
      <c r="W11" s="146">
        <f>T11/100</f>
        <v>0.2</v>
      </c>
      <c r="X11" s="113">
        <f t="shared" si="1"/>
        <v>9.24</v>
      </c>
      <c r="Y11" s="93"/>
      <c r="Z11" s="99" t="s">
        <v>179</v>
      </c>
      <c r="AA11" s="155"/>
      <c r="AB11" s="95"/>
      <c r="AC11" s="98"/>
      <c r="AD11" s="98"/>
      <c r="AE11" s="139"/>
      <c r="AF11" s="113"/>
      <c r="AG11" s="210"/>
      <c r="AH11" s="158" t="s">
        <v>192</v>
      </c>
      <c r="AI11" s="91" t="s">
        <v>284</v>
      </c>
      <c r="AJ11" s="312">
        <v>20</v>
      </c>
      <c r="AK11" s="95"/>
      <c r="AL11" s="94"/>
      <c r="AM11" s="139">
        <f>AJ11/100</f>
        <v>0.2</v>
      </c>
      <c r="AN11" s="33">
        <f>(AJ11*$D$2)/1000</f>
        <v>9.24</v>
      </c>
      <c r="AO11" s="73"/>
    </row>
    <row r="12" spans="1:41" s="13" customFormat="1" ht="14.1" customHeight="1">
      <c r="A12" s="437"/>
      <c r="B12" s="110" t="s">
        <v>159</v>
      </c>
      <c r="C12" s="176"/>
      <c r="D12" s="94"/>
      <c r="E12" s="146"/>
      <c r="F12" s="146"/>
      <c r="G12" s="94"/>
      <c r="H12" s="113"/>
      <c r="I12" s="93"/>
      <c r="J12" s="158" t="s">
        <v>186</v>
      </c>
      <c r="K12" s="91" t="s">
        <v>477</v>
      </c>
      <c r="L12" s="95">
        <v>20</v>
      </c>
      <c r="M12" s="95"/>
      <c r="N12" s="95"/>
      <c r="O12" s="139">
        <f>L12/100</f>
        <v>0.2</v>
      </c>
      <c r="P12" s="113">
        <f>(L12*$D$2)/1000</f>
        <v>9.24</v>
      </c>
      <c r="Q12" s="203"/>
      <c r="R12" s="99" t="s">
        <v>214</v>
      </c>
      <c r="S12" s="171" t="s">
        <v>217</v>
      </c>
      <c r="T12" s="98">
        <v>30</v>
      </c>
      <c r="U12" s="289"/>
      <c r="V12" s="132"/>
      <c r="W12" s="146">
        <f>T12/100</f>
        <v>0.3</v>
      </c>
      <c r="X12" s="113">
        <f t="shared" ref="X12:X13" si="2">(T12*$D$2)/1000</f>
        <v>13.86</v>
      </c>
      <c r="Y12" s="96"/>
      <c r="Z12" s="195" t="s">
        <v>148</v>
      </c>
      <c r="AA12" s="106"/>
      <c r="AB12" s="92"/>
      <c r="AC12" s="132"/>
      <c r="AD12" s="95"/>
      <c r="AE12" s="139"/>
      <c r="AF12" s="90"/>
      <c r="AG12" s="93"/>
      <c r="AH12" s="158" t="s">
        <v>274</v>
      </c>
      <c r="AI12" s="91"/>
      <c r="AJ12" s="94"/>
      <c r="AK12" s="95"/>
      <c r="AL12" s="95"/>
      <c r="AM12" s="92"/>
      <c r="AN12" s="33"/>
      <c r="AO12" s="73"/>
    </row>
    <row r="13" spans="1:41" s="13" customFormat="1" ht="14.1" customHeight="1">
      <c r="A13" s="437"/>
      <c r="B13" s="260"/>
      <c r="C13" s="91"/>
      <c r="D13" s="95"/>
      <c r="E13" s="95"/>
      <c r="F13" s="94"/>
      <c r="G13" s="92"/>
      <c r="H13" s="107"/>
      <c r="I13" s="93"/>
      <c r="J13" s="110" t="s">
        <v>159</v>
      </c>
      <c r="K13" s="91"/>
      <c r="L13" s="62"/>
      <c r="M13" s="95"/>
      <c r="N13" s="95"/>
      <c r="O13" s="95"/>
      <c r="P13" s="107"/>
      <c r="Q13" s="93"/>
      <c r="R13" s="99" t="s">
        <v>171</v>
      </c>
      <c r="S13" s="91" t="s">
        <v>201</v>
      </c>
      <c r="T13" s="290">
        <v>10</v>
      </c>
      <c r="U13" s="291"/>
      <c r="V13" s="132"/>
      <c r="W13" s="146">
        <f>T13/100</f>
        <v>0.1</v>
      </c>
      <c r="X13" s="113">
        <f t="shared" si="2"/>
        <v>4.62</v>
      </c>
      <c r="Y13" s="93"/>
      <c r="Z13" s="99"/>
      <c r="AA13" s="154"/>
      <c r="AB13" s="173"/>
      <c r="AC13" s="132"/>
      <c r="AD13" s="132"/>
      <c r="AE13" s="98"/>
      <c r="AF13" s="113"/>
      <c r="AG13" s="93"/>
      <c r="AH13" s="195" t="s">
        <v>159</v>
      </c>
      <c r="AI13" s="91"/>
      <c r="AJ13" s="112"/>
      <c r="AK13" s="59"/>
      <c r="AL13" s="95"/>
      <c r="AM13" s="94"/>
      <c r="AN13" s="107"/>
      <c r="AO13" s="93"/>
    </row>
    <row r="14" spans="1:41" s="13" customFormat="1" ht="14.1" customHeight="1">
      <c r="A14" s="437"/>
      <c r="B14" s="88"/>
      <c r="C14" s="91"/>
      <c r="D14" s="112"/>
      <c r="E14" s="59"/>
      <c r="F14" s="95"/>
      <c r="G14" s="94"/>
      <c r="H14" s="107"/>
      <c r="I14" s="93"/>
      <c r="J14" s="79"/>
      <c r="K14" s="149"/>
      <c r="L14" s="95"/>
      <c r="M14" s="204"/>
      <c r="N14" s="111"/>
      <c r="O14" s="111"/>
      <c r="P14" s="107"/>
      <c r="Q14" s="93"/>
      <c r="R14" s="192" t="s">
        <v>183</v>
      </c>
      <c r="S14" s="91"/>
      <c r="T14" s="290"/>
      <c r="U14" s="291"/>
      <c r="V14" s="132"/>
      <c r="W14" s="146"/>
      <c r="X14" s="113"/>
      <c r="Y14" s="93"/>
      <c r="Z14" s="98"/>
      <c r="AA14" s="116"/>
      <c r="AB14" s="114"/>
      <c r="AC14" s="62"/>
      <c r="AD14" s="62"/>
      <c r="AE14" s="94"/>
      <c r="AF14" s="107"/>
      <c r="AG14" s="93"/>
      <c r="AH14" s="248"/>
      <c r="AI14" s="108"/>
      <c r="AJ14" s="172"/>
      <c r="AK14" s="139"/>
      <c r="AL14" s="139"/>
      <c r="AM14" s="157"/>
      <c r="AN14" s="113"/>
      <c r="AO14" s="93"/>
    </row>
    <row r="15" spans="1:41" s="13" customFormat="1" ht="14.1" customHeight="1">
      <c r="A15" s="449" t="s">
        <v>3</v>
      </c>
      <c r="B15" s="76" t="s">
        <v>262</v>
      </c>
      <c r="C15" s="283" t="s">
        <v>142</v>
      </c>
      <c r="D15" s="95">
        <v>15</v>
      </c>
      <c r="E15" s="220">
        <f>D15/20</f>
        <v>0.75</v>
      </c>
      <c r="F15" s="157"/>
      <c r="G15" s="146"/>
      <c r="H15" s="113">
        <f>(D15*$D$2)/1000</f>
        <v>6.93</v>
      </c>
      <c r="I15" s="96"/>
      <c r="J15" s="268" t="s">
        <v>290</v>
      </c>
      <c r="K15" s="149" t="s">
        <v>232</v>
      </c>
      <c r="L15" s="95">
        <v>30</v>
      </c>
      <c r="M15" s="148">
        <f>L15/85</f>
        <v>0.35294117647058826</v>
      </c>
      <c r="N15" s="146"/>
      <c r="O15" s="94"/>
      <c r="P15" s="113">
        <f>(L15*$D$2)/1000</f>
        <v>13.86</v>
      </c>
      <c r="Q15" s="308"/>
      <c r="R15" s="206"/>
      <c r="S15" s="91"/>
      <c r="T15" s="290"/>
      <c r="U15" s="291"/>
      <c r="V15" s="132"/>
      <c r="W15" s="146"/>
      <c r="X15" s="113"/>
      <c r="Y15" s="93"/>
      <c r="Z15" s="58" t="s">
        <v>292</v>
      </c>
      <c r="AA15" s="91" t="s">
        <v>223</v>
      </c>
      <c r="AB15" s="95">
        <v>90</v>
      </c>
      <c r="AC15" s="132"/>
      <c r="AD15" s="98"/>
      <c r="AE15" s="94">
        <f>AB15/100</f>
        <v>0.9</v>
      </c>
      <c r="AF15" s="113">
        <f>(AB15*$D$2)/1000</f>
        <v>41.58</v>
      </c>
      <c r="AG15" s="93"/>
      <c r="AH15" s="58" t="s">
        <v>469</v>
      </c>
      <c r="AI15" s="171" t="s">
        <v>471</v>
      </c>
      <c r="AJ15" s="94">
        <v>40</v>
      </c>
      <c r="AK15" s="132"/>
      <c r="AL15" s="139"/>
      <c r="AM15" s="94">
        <f>AJ15/100</f>
        <v>0.4</v>
      </c>
      <c r="AN15" s="133">
        <f>(AJ15*$D$2)/1000</f>
        <v>18.48</v>
      </c>
      <c r="AO15" s="93"/>
    </row>
    <row r="16" spans="1:41" s="13" customFormat="1" ht="14.1" customHeight="1">
      <c r="A16" s="449"/>
      <c r="B16" s="77" t="s">
        <v>101</v>
      </c>
      <c r="C16" s="283" t="s">
        <v>234</v>
      </c>
      <c r="D16" s="95">
        <v>18</v>
      </c>
      <c r="E16" s="175"/>
      <c r="F16" s="132"/>
      <c r="G16" s="94">
        <f>D16/100</f>
        <v>0.18</v>
      </c>
      <c r="H16" s="113">
        <f>(D16*$D$2)/1000</f>
        <v>8.3160000000000007</v>
      </c>
      <c r="I16" s="96"/>
      <c r="J16" s="269" t="s">
        <v>58</v>
      </c>
      <c r="K16" s="149" t="s">
        <v>233</v>
      </c>
      <c r="L16" s="95">
        <v>50</v>
      </c>
      <c r="M16" s="132"/>
      <c r="N16" s="132">
        <f>L16*0.9/55</f>
        <v>0.81818181818181823</v>
      </c>
      <c r="O16" s="94"/>
      <c r="P16" s="113">
        <f>(L16*$D$2)/1000</f>
        <v>23.1</v>
      </c>
      <c r="Q16" s="298"/>
      <c r="R16" s="76" t="s">
        <v>169</v>
      </c>
      <c r="S16" s="91" t="s">
        <v>363</v>
      </c>
      <c r="T16" s="75">
        <v>55</v>
      </c>
      <c r="U16" s="188"/>
      <c r="V16" s="98">
        <f>T16/55</f>
        <v>1</v>
      </c>
      <c r="W16" s="189"/>
      <c r="X16" s="90">
        <f t="shared" ref="X16:X17" si="3">(T16*$D$2)/1000</f>
        <v>25.41</v>
      </c>
      <c r="Y16" s="93"/>
      <c r="Z16" s="99" t="s">
        <v>224</v>
      </c>
      <c r="AA16" s="91" t="s">
        <v>225</v>
      </c>
      <c r="AB16" s="95">
        <v>5</v>
      </c>
      <c r="AC16" s="132"/>
      <c r="AD16" s="98">
        <f>AB16/35</f>
        <v>0.14285714285714285</v>
      </c>
      <c r="AE16" s="94"/>
      <c r="AF16" s="113">
        <f>(AB16*$D$2)/1000</f>
        <v>2.31</v>
      </c>
      <c r="AG16" s="93"/>
      <c r="AH16" s="99" t="s">
        <v>470</v>
      </c>
      <c r="AI16" s="208" t="s">
        <v>170</v>
      </c>
      <c r="AJ16" s="94">
        <v>35</v>
      </c>
      <c r="AK16" s="140"/>
      <c r="AL16" s="140">
        <f>AJ16/35</f>
        <v>1</v>
      </c>
      <c r="AM16" s="94"/>
      <c r="AN16" s="133">
        <f>(AJ16*$D$2)/1000</f>
        <v>16.170000000000002</v>
      </c>
      <c r="AO16" s="100"/>
    </row>
    <row r="17" spans="1:41" s="13" customFormat="1" ht="14.1" customHeight="1">
      <c r="A17" s="449"/>
      <c r="B17" s="77" t="s">
        <v>244</v>
      </c>
      <c r="C17" s="283" t="s">
        <v>143</v>
      </c>
      <c r="D17" s="95">
        <v>11</v>
      </c>
      <c r="E17" s="140"/>
      <c r="F17" s="111">
        <f>D17/35</f>
        <v>0.31428571428571428</v>
      </c>
      <c r="G17" s="146"/>
      <c r="H17" s="113">
        <f>(D17*$D$2)/1000</f>
        <v>5.0819999999999999</v>
      </c>
      <c r="I17" s="93"/>
      <c r="J17" s="269" t="s">
        <v>140</v>
      </c>
      <c r="K17" s="149"/>
      <c r="L17" s="95"/>
      <c r="M17" s="132"/>
      <c r="N17" s="132"/>
      <c r="O17" s="94"/>
      <c r="P17" s="113"/>
      <c r="Q17" s="298"/>
      <c r="R17" s="77" t="s">
        <v>248</v>
      </c>
      <c r="S17" s="70" t="s">
        <v>278</v>
      </c>
      <c r="T17" s="75">
        <v>1</v>
      </c>
      <c r="U17" s="132"/>
      <c r="V17" s="132"/>
      <c r="W17" s="92"/>
      <c r="X17" s="90">
        <f t="shared" si="3"/>
        <v>0.46200000000000002</v>
      </c>
      <c r="Y17" s="315"/>
      <c r="Z17" s="99" t="s">
        <v>226</v>
      </c>
      <c r="AA17" s="91" t="s">
        <v>227</v>
      </c>
      <c r="AB17" s="95">
        <v>1</v>
      </c>
      <c r="AC17" s="132"/>
      <c r="AD17" s="98"/>
      <c r="AE17" s="94"/>
      <c r="AF17" s="113">
        <f>(AB17*$D$2)/1000</f>
        <v>0.46200000000000002</v>
      </c>
      <c r="AG17" s="93"/>
      <c r="AH17" s="99" t="s">
        <v>140</v>
      </c>
      <c r="AI17" s="208"/>
      <c r="AJ17" s="94"/>
      <c r="AK17" s="132"/>
      <c r="AL17" s="139"/>
      <c r="AM17" s="94"/>
      <c r="AN17" s="133"/>
      <c r="AO17" s="93"/>
    </row>
    <row r="18" spans="1:41" s="13" customFormat="1" ht="14.1" customHeight="1">
      <c r="A18" s="449"/>
      <c r="B18" s="77" t="s">
        <v>301</v>
      </c>
      <c r="C18" s="70" t="s">
        <v>144</v>
      </c>
      <c r="D18" s="95">
        <v>1</v>
      </c>
      <c r="E18" s="175"/>
      <c r="F18" s="132"/>
      <c r="G18" s="146"/>
      <c r="H18" s="113">
        <f>(D18*$D$2)/1000</f>
        <v>0.46200000000000002</v>
      </c>
      <c r="I18" s="93"/>
      <c r="J18" s="71" t="s">
        <v>248</v>
      </c>
      <c r="K18" s="176"/>
      <c r="L18" s="270"/>
      <c r="M18" s="132"/>
      <c r="N18" s="139"/>
      <c r="O18" s="94"/>
      <c r="P18" s="133"/>
      <c r="Q18" s="298"/>
      <c r="R18" s="77"/>
      <c r="S18" s="70"/>
      <c r="T18" s="75"/>
      <c r="U18" s="132"/>
      <c r="V18" s="132"/>
      <c r="W18" s="92"/>
      <c r="X18" s="90"/>
      <c r="Y18" s="93"/>
      <c r="Z18" s="99" t="s">
        <v>228</v>
      </c>
      <c r="AA18" s="91" t="s">
        <v>229</v>
      </c>
      <c r="AB18" s="95">
        <v>8</v>
      </c>
      <c r="AC18" s="132"/>
      <c r="AD18" s="98">
        <f>AB18/35</f>
        <v>0.22857142857142856</v>
      </c>
      <c r="AE18" s="94"/>
      <c r="AF18" s="113">
        <f>(AB18*$D$2)/1000</f>
        <v>3.6960000000000002</v>
      </c>
      <c r="AG18" s="93"/>
      <c r="AH18" s="99" t="s">
        <v>192</v>
      </c>
      <c r="AI18" s="208"/>
      <c r="AJ18" s="262"/>
      <c r="AK18" s="220"/>
      <c r="AL18" s="146"/>
      <c r="AM18" s="94"/>
      <c r="AN18" s="133"/>
      <c r="AO18" s="100"/>
    </row>
    <row r="19" spans="1:41" s="13" customFormat="1" ht="14.1" customHeight="1">
      <c r="A19" s="449"/>
      <c r="B19" s="110" t="s">
        <v>159</v>
      </c>
      <c r="C19" s="18" t="s">
        <v>235</v>
      </c>
      <c r="D19" s="94">
        <v>7</v>
      </c>
      <c r="E19" s="148"/>
      <c r="F19" s="146"/>
      <c r="G19" s="94">
        <f>D19/100</f>
        <v>7.0000000000000007E-2</v>
      </c>
      <c r="H19" s="113">
        <f>(D19*$D$2)/1000</f>
        <v>3.234</v>
      </c>
      <c r="I19" s="100"/>
      <c r="J19" s="110" t="s">
        <v>159</v>
      </c>
      <c r="K19" s="91"/>
      <c r="L19" s="95"/>
      <c r="M19" s="132"/>
      <c r="N19" s="132"/>
      <c r="O19" s="94"/>
      <c r="P19" s="113"/>
      <c r="Q19" s="314"/>
      <c r="R19" s="77"/>
      <c r="S19" s="70"/>
      <c r="T19" s="75"/>
      <c r="U19" s="62"/>
      <c r="V19" s="62"/>
      <c r="W19" s="92"/>
      <c r="X19" s="133"/>
      <c r="Y19" s="96"/>
      <c r="Z19" s="110" t="s">
        <v>52</v>
      </c>
      <c r="AA19" s="212"/>
      <c r="AB19" s="207"/>
      <c r="AC19" s="94"/>
      <c r="AD19" s="95"/>
      <c r="AE19" s="132"/>
      <c r="AF19" s="133"/>
      <c r="AG19" s="93"/>
      <c r="AH19" s="99" t="s">
        <v>242</v>
      </c>
      <c r="AI19" s="91"/>
      <c r="AJ19" s="95"/>
      <c r="AK19" s="132"/>
      <c r="AL19" s="132"/>
      <c r="AM19" s="92"/>
      <c r="AN19" s="133"/>
      <c r="AO19" s="100"/>
    </row>
    <row r="20" spans="1:41" s="13" customFormat="1" ht="14.1" customHeight="1">
      <c r="A20" s="437"/>
      <c r="B20" s="98"/>
      <c r="C20" s="456"/>
      <c r="D20" s="457"/>
      <c r="E20" s="62"/>
      <c r="F20" s="62"/>
      <c r="G20" s="62"/>
      <c r="H20" s="107"/>
      <c r="I20" s="93"/>
      <c r="J20" s="224"/>
      <c r="K20" s="63"/>
      <c r="L20" s="62"/>
      <c r="M20" s="62"/>
      <c r="N20" s="62"/>
      <c r="O20" s="62"/>
      <c r="P20" s="107"/>
      <c r="Q20" s="93"/>
      <c r="R20" s="296" t="s">
        <v>173</v>
      </c>
      <c r="S20" s="91"/>
      <c r="T20" s="95"/>
      <c r="U20" s="98"/>
      <c r="V20" s="98"/>
      <c r="W20" s="193"/>
      <c r="X20" s="133"/>
      <c r="Y20" s="96"/>
      <c r="Z20" s="98"/>
      <c r="AA20" s="91"/>
      <c r="AB20" s="95"/>
      <c r="AC20" s="95"/>
      <c r="AD20" s="95"/>
      <c r="AE20" s="94"/>
      <c r="AF20" s="107"/>
      <c r="AG20" s="93"/>
      <c r="AH20" s="392" t="s">
        <v>159</v>
      </c>
      <c r="AI20" s="149"/>
      <c r="AJ20" s="95"/>
      <c r="AK20" s="150"/>
      <c r="AL20" s="132"/>
      <c r="AM20" s="94"/>
      <c r="AN20" s="133"/>
      <c r="AO20" s="93"/>
    </row>
    <row r="21" spans="1:41" s="13" customFormat="1" ht="14.1" customHeight="1">
      <c r="A21" s="446" t="s">
        <v>4</v>
      </c>
      <c r="B21" s="200" t="s">
        <v>93</v>
      </c>
      <c r="C21" s="171" t="s">
        <v>94</v>
      </c>
      <c r="D21" s="220">
        <v>75</v>
      </c>
      <c r="E21" s="221"/>
      <c r="F21" s="221"/>
      <c r="G21" s="139">
        <f>D21/100</f>
        <v>0.75</v>
      </c>
      <c r="H21" s="222">
        <f>(D21*$D$2)/1000</f>
        <v>34.65</v>
      </c>
      <c r="I21" s="223"/>
      <c r="J21" s="200" t="s">
        <v>95</v>
      </c>
      <c r="K21" s="171" t="s">
        <v>96</v>
      </c>
      <c r="L21" s="220">
        <v>75</v>
      </c>
      <c r="M21" s="98"/>
      <c r="N21" s="221"/>
      <c r="O21" s="139">
        <f>L21/100</f>
        <v>0.75</v>
      </c>
      <c r="P21" s="222">
        <f>(L21*$D$2)/1000</f>
        <v>34.65</v>
      </c>
      <c r="Q21" s="223"/>
      <c r="R21" s="186" t="s">
        <v>93</v>
      </c>
      <c r="S21" s="171" t="s">
        <v>94</v>
      </c>
      <c r="T21" s="172">
        <v>75</v>
      </c>
      <c r="U21" s="62"/>
      <c r="V21" s="62"/>
      <c r="W21" s="94">
        <f>T21/100</f>
        <v>0.75</v>
      </c>
      <c r="X21" s="113">
        <f>(T21*$D$2)/1000</f>
        <v>34.65</v>
      </c>
      <c r="Y21" s="96"/>
      <c r="Z21" s="186" t="s">
        <v>93</v>
      </c>
      <c r="AA21" s="171" t="s">
        <v>94</v>
      </c>
      <c r="AB21" s="172">
        <v>75</v>
      </c>
      <c r="AC21" s="62"/>
      <c r="AD21" s="62"/>
      <c r="AE21" s="94">
        <f>AB21/100</f>
        <v>0.75</v>
      </c>
      <c r="AF21" s="113">
        <f>(AB21*$D$2)/1000</f>
        <v>34.65</v>
      </c>
      <c r="AG21" s="96"/>
      <c r="AH21" s="186" t="s">
        <v>93</v>
      </c>
      <c r="AI21" s="171" t="s">
        <v>94</v>
      </c>
      <c r="AJ21" s="172">
        <v>75</v>
      </c>
      <c r="AK21" s="62"/>
      <c r="AL21" s="62"/>
      <c r="AM21" s="94">
        <f>AJ21/100</f>
        <v>0.75</v>
      </c>
      <c r="AN21" s="113">
        <f>(AJ21*$D$2)/1000</f>
        <v>34.65</v>
      </c>
      <c r="AO21" s="96"/>
    </row>
    <row r="22" spans="1:41" s="13" customFormat="1" ht="14.1" customHeight="1">
      <c r="A22" s="447"/>
      <c r="B22" s="200" t="s">
        <v>97</v>
      </c>
      <c r="C22" s="439" t="s">
        <v>98</v>
      </c>
      <c r="D22" s="95"/>
      <c r="E22" s="95"/>
      <c r="F22" s="95"/>
      <c r="G22" s="94"/>
      <c r="H22" s="107"/>
      <c r="I22" s="93"/>
      <c r="J22" s="200" t="s">
        <v>99</v>
      </c>
      <c r="K22" s="439" t="s">
        <v>98</v>
      </c>
      <c r="L22" s="95"/>
      <c r="M22" s="95"/>
      <c r="N22" s="95"/>
      <c r="O22" s="94"/>
      <c r="P22" s="107"/>
      <c r="Q22" s="93"/>
      <c r="R22" s="186" t="s">
        <v>97</v>
      </c>
      <c r="S22" s="439" t="s">
        <v>98</v>
      </c>
      <c r="T22" s="95"/>
      <c r="U22" s="95"/>
      <c r="V22" s="95"/>
      <c r="W22" s="94"/>
      <c r="X22" s="107"/>
      <c r="Y22" s="96"/>
      <c r="Z22" s="186" t="s">
        <v>97</v>
      </c>
      <c r="AA22" s="439" t="s">
        <v>98</v>
      </c>
      <c r="AB22" s="95"/>
      <c r="AC22" s="95"/>
      <c r="AD22" s="95"/>
      <c r="AE22" s="94"/>
      <c r="AF22" s="107"/>
      <c r="AG22" s="93"/>
      <c r="AH22" s="186" t="s">
        <v>97</v>
      </c>
      <c r="AI22" s="439" t="s">
        <v>98</v>
      </c>
      <c r="AJ22" s="95"/>
      <c r="AK22" s="95"/>
      <c r="AL22" s="95"/>
      <c r="AM22" s="94"/>
      <c r="AN22" s="107"/>
      <c r="AO22" s="93"/>
    </row>
    <row r="23" spans="1:41" s="13" customFormat="1" ht="14.1" customHeight="1">
      <c r="A23" s="447"/>
      <c r="B23" s="200" t="s">
        <v>100</v>
      </c>
      <c r="C23" s="440"/>
      <c r="D23" s="95"/>
      <c r="E23" s="95"/>
      <c r="F23" s="62"/>
      <c r="G23" s="94"/>
      <c r="H23" s="107"/>
      <c r="I23" s="93"/>
      <c r="J23" s="200" t="s">
        <v>100</v>
      </c>
      <c r="K23" s="440"/>
      <c r="L23" s="172"/>
      <c r="M23" s="95"/>
      <c r="N23" s="62"/>
      <c r="O23" s="94"/>
      <c r="P23" s="107"/>
      <c r="Q23" s="93"/>
      <c r="R23" s="186" t="s">
        <v>100</v>
      </c>
      <c r="S23" s="440"/>
      <c r="T23" s="95"/>
      <c r="U23" s="95"/>
      <c r="V23" s="62"/>
      <c r="W23" s="94"/>
      <c r="X23" s="107"/>
      <c r="Y23" s="93"/>
      <c r="Z23" s="186" t="s">
        <v>100</v>
      </c>
      <c r="AA23" s="440"/>
      <c r="AB23" s="95"/>
      <c r="AC23" s="95"/>
      <c r="AD23" s="62"/>
      <c r="AE23" s="94"/>
      <c r="AF23" s="107"/>
      <c r="AG23" s="93"/>
      <c r="AH23" s="186" t="s">
        <v>100</v>
      </c>
      <c r="AI23" s="440"/>
      <c r="AJ23" s="95"/>
      <c r="AK23" s="95"/>
      <c r="AL23" s="62"/>
      <c r="AM23" s="94"/>
      <c r="AN23" s="107"/>
      <c r="AO23" s="93"/>
    </row>
    <row r="24" spans="1:41" s="13" customFormat="1" ht="14.1" customHeight="1">
      <c r="A24" s="448"/>
      <c r="B24" s="98" t="s">
        <v>101</v>
      </c>
      <c r="C24" s="440"/>
      <c r="D24" s="95"/>
      <c r="E24" s="95"/>
      <c r="F24" s="95"/>
      <c r="G24" s="94"/>
      <c r="H24" s="107"/>
      <c r="I24" s="93"/>
      <c r="J24" s="98" t="s">
        <v>101</v>
      </c>
      <c r="K24" s="440"/>
      <c r="L24" s="95"/>
      <c r="M24" s="95"/>
      <c r="N24" s="95"/>
      <c r="O24" s="94"/>
      <c r="P24" s="107"/>
      <c r="Q24" s="93"/>
      <c r="R24" s="187" t="s">
        <v>101</v>
      </c>
      <c r="S24" s="440"/>
      <c r="T24" s="95"/>
      <c r="U24" s="95"/>
      <c r="V24" s="95"/>
      <c r="W24" s="94"/>
      <c r="X24" s="107"/>
      <c r="Y24" s="93"/>
      <c r="Z24" s="187" t="s">
        <v>101</v>
      </c>
      <c r="AA24" s="440"/>
      <c r="AB24" s="95"/>
      <c r="AC24" s="95"/>
      <c r="AD24" s="95"/>
      <c r="AE24" s="94"/>
      <c r="AF24" s="107"/>
      <c r="AG24" s="93"/>
      <c r="AH24" s="187" t="s">
        <v>101</v>
      </c>
      <c r="AI24" s="440"/>
      <c r="AJ24" s="95"/>
      <c r="AK24" s="95"/>
      <c r="AL24" s="95"/>
      <c r="AM24" s="94"/>
      <c r="AN24" s="107"/>
      <c r="AO24" s="93"/>
    </row>
    <row r="25" spans="1:41" s="13" customFormat="1" ht="14.1" customHeight="1">
      <c r="A25" s="446" t="s">
        <v>0</v>
      </c>
      <c r="B25" s="336" t="s">
        <v>431</v>
      </c>
      <c r="C25" s="70" t="s">
        <v>243</v>
      </c>
      <c r="D25" s="75">
        <v>25</v>
      </c>
      <c r="E25" s="134"/>
      <c r="F25" s="134">
        <f>D25/140</f>
        <v>0.17857142857142858</v>
      </c>
      <c r="G25" s="138"/>
      <c r="H25" s="113">
        <f>(D25*$D$2)/1000</f>
        <v>11.55</v>
      </c>
      <c r="I25" s="93"/>
      <c r="J25" s="215" t="s">
        <v>244</v>
      </c>
      <c r="K25" s="238" t="s">
        <v>287</v>
      </c>
      <c r="L25" s="78">
        <v>25</v>
      </c>
      <c r="M25" s="239"/>
      <c r="N25" s="94"/>
      <c r="O25" s="94">
        <f>L25/100</f>
        <v>0.25</v>
      </c>
      <c r="P25" s="133">
        <f>(L25*$D$2)/1000</f>
        <v>11.55</v>
      </c>
      <c r="Q25" s="93"/>
      <c r="R25" s="215"/>
      <c r="S25" s="238"/>
      <c r="T25" s="78"/>
      <c r="U25" s="239"/>
      <c r="V25" s="94"/>
      <c r="W25" s="94"/>
      <c r="X25" s="133"/>
      <c r="Y25" s="93"/>
      <c r="Z25" s="215" t="s">
        <v>466</v>
      </c>
      <c r="AA25" s="238" t="s">
        <v>270</v>
      </c>
      <c r="AB25" s="78">
        <v>20</v>
      </c>
      <c r="AC25" s="239"/>
      <c r="AD25" s="94"/>
      <c r="AE25" s="94">
        <f>AB25/100</f>
        <v>0.2</v>
      </c>
      <c r="AF25" s="113">
        <f>(AB25*$D$2)/1000</f>
        <v>9.24</v>
      </c>
      <c r="AG25" s="93"/>
      <c r="AH25" s="99" t="s">
        <v>290</v>
      </c>
      <c r="AI25" s="171" t="s">
        <v>472</v>
      </c>
      <c r="AJ25" s="94">
        <v>15</v>
      </c>
      <c r="AK25" s="393">
        <f>AJ25/85</f>
        <v>0.17647058823529413</v>
      </c>
      <c r="AL25" s="75"/>
      <c r="AM25" s="78"/>
      <c r="AN25" s="222">
        <f>(AJ25*$D$2)/1000</f>
        <v>6.93</v>
      </c>
      <c r="AO25" s="100"/>
    </row>
    <row r="26" spans="1:41" s="13" customFormat="1" ht="14.1" customHeight="1">
      <c r="A26" s="447"/>
      <c r="B26" s="337" t="s">
        <v>432</v>
      </c>
      <c r="C26" s="80" t="s">
        <v>298</v>
      </c>
      <c r="D26" s="75">
        <v>1</v>
      </c>
      <c r="E26" s="338"/>
      <c r="F26" s="95"/>
      <c r="G26" s="78"/>
      <c r="H26" s="113">
        <f>(D26*$D$2)/1000</f>
        <v>0.46200000000000002</v>
      </c>
      <c r="I26" s="93"/>
      <c r="J26" s="216" t="s">
        <v>228</v>
      </c>
      <c r="K26" s="18" t="s">
        <v>453</v>
      </c>
      <c r="L26" s="78">
        <v>10</v>
      </c>
      <c r="M26" s="146"/>
      <c r="N26" s="209"/>
      <c r="O26" s="94">
        <f>L26/100</f>
        <v>0.1</v>
      </c>
      <c r="P26" s="133">
        <f>(L26*$D$2)/1000</f>
        <v>4.62</v>
      </c>
      <c r="Q26" s="93"/>
      <c r="R26" s="216"/>
      <c r="S26" s="18"/>
      <c r="T26" s="78"/>
      <c r="U26" s="146"/>
      <c r="V26" s="209"/>
      <c r="W26" s="94"/>
      <c r="X26" s="133"/>
      <c r="Y26" s="100"/>
      <c r="Z26" s="216" t="s">
        <v>288</v>
      </c>
      <c r="AA26" s="18" t="s">
        <v>202</v>
      </c>
      <c r="AB26" s="78">
        <v>10</v>
      </c>
      <c r="AC26" s="146"/>
      <c r="AD26" s="209">
        <f>AB26/55</f>
        <v>0.18181818181818182</v>
      </c>
      <c r="AE26" s="94"/>
      <c r="AF26" s="113">
        <f>(AB26*$D$2)/1000</f>
        <v>4.62</v>
      </c>
      <c r="AG26" s="93"/>
      <c r="AH26" s="99" t="s">
        <v>58</v>
      </c>
      <c r="AI26" s="208" t="s">
        <v>145</v>
      </c>
      <c r="AJ26" s="94">
        <v>15</v>
      </c>
      <c r="AK26" s="72"/>
      <c r="AL26" s="75">
        <f>AJ26*0.5/35</f>
        <v>0.21428571428571427</v>
      </c>
      <c r="AM26" s="134"/>
      <c r="AN26" s="222">
        <f>(AJ26*$D$2)/1000</f>
        <v>6.93</v>
      </c>
      <c r="AO26" s="93"/>
    </row>
    <row r="27" spans="1:41" s="13" customFormat="1" ht="14.1" customHeight="1">
      <c r="A27" s="447"/>
      <c r="B27" s="337" t="s">
        <v>220</v>
      </c>
      <c r="C27" s="70" t="s">
        <v>433</v>
      </c>
      <c r="D27" s="75">
        <v>20</v>
      </c>
      <c r="E27" s="285"/>
      <c r="F27" s="72"/>
      <c r="G27" s="139">
        <f>D27/100</f>
        <v>0.2</v>
      </c>
      <c r="H27" s="33">
        <f>(D27*$D$2)/1000</f>
        <v>9.24</v>
      </c>
      <c r="I27" s="96"/>
      <c r="J27" s="216" t="s">
        <v>481</v>
      </c>
      <c r="K27" s="238"/>
      <c r="L27" s="78"/>
      <c r="M27" s="239"/>
      <c r="N27" s="94"/>
      <c r="O27" s="94"/>
      <c r="P27" s="133"/>
      <c r="Q27" s="100"/>
      <c r="R27" s="216"/>
      <c r="S27" s="238"/>
      <c r="T27" s="78"/>
      <c r="U27" s="239"/>
      <c r="V27" s="94"/>
      <c r="W27" s="94"/>
      <c r="X27" s="133"/>
      <c r="Y27" s="93"/>
      <c r="Z27" s="216" t="s">
        <v>248</v>
      </c>
      <c r="AA27" s="238"/>
      <c r="AB27" s="78"/>
      <c r="AC27" s="239"/>
      <c r="AD27" s="94"/>
      <c r="AE27" s="94"/>
      <c r="AF27" s="113"/>
      <c r="AG27" s="100"/>
      <c r="AH27" s="99" t="s">
        <v>118</v>
      </c>
      <c r="AI27" s="171"/>
      <c r="AJ27" s="94"/>
      <c r="AK27" s="163"/>
      <c r="AL27" s="75"/>
      <c r="AM27" s="78"/>
      <c r="AN27" s="222"/>
      <c r="AO27" s="96"/>
    </row>
    <row r="28" spans="1:41" s="13" customFormat="1" ht="14.1" customHeight="1">
      <c r="A28" s="447"/>
      <c r="B28" s="337" t="s">
        <v>300</v>
      </c>
      <c r="C28" s="70"/>
      <c r="D28" s="75"/>
      <c r="E28" s="285"/>
      <c r="F28" s="72"/>
      <c r="G28" s="139"/>
      <c r="H28" s="33"/>
      <c r="I28" s="73"/>
      <c r="J28" s="240" t="s">
        <v>224</v>
      </c>
      <c r="K28" s="18"/>
      <c r="L28" s="94"/>
      <c r="M28" s="62"/>
      <c r="N28" s="146"/>
      <c r="O28" s="146"/>
      <c r="P28" s="133"/>
      <c r="Q28" s="93"/>
      <c r="R28" s="240"/>
      <c r="S28" s="18"/>
      <c r="T28" s="94"/>
      <c r="U28" s="62"/>
      <c r="V28" s="146"/>
      <c r="W28" s="146"/>
      <c r="X28" s="133"/>
      <c r="Y28" s="93"/>
      <c r="Z28" s="240" t="s">
        <v>240</v>
      </c>
      <c r="AA28" s="18"/>
      <c r="AB28" s="94"/>
      <c r="AC28" s="62"/>
      <c r="AD28" s="146"/>
      <c r="AE28" s="146"/>
      <c r="AF28" s="133"/>
      <c r="AG28" s="93"/>
      <c r="AH28" s="99" t="s">
        <v>192</v>
      </c>
      <c r="AI28" s="63"/>
      <c r="AJ28" s="62"/>
      <c r="AK28" s="163"/>
      <c r="AL28" s="75"/>
      <c r="AM28" s="75"/>
      <c r="AN28" s="85"/>
      <c r="AO28" s="73"/>
    </row>
    <row r="29" spans="1:41" s="13" customFormat="1" ht="14.1" customHeight="1">
      <c r="A29" s="447"/>
      <c r="B29" s="337" t="s">
        <v>0</v>
      </c>
      <c r="C29" s="78"/>
      <c r="D29" s="75"/>
      <c r="E29" s="69"/>
      <c r="F29" s="75"/>
      <c r="G29" s="75"/>
      <c r="H29" s="335"/>
      <c r="I29" s="117"/>
      <c r="J29" s="240" t="s">
        <v>107</v>
      </c>
      <c r="K29" s="18"/>
      <c r="L29" s="94"/>
      <c r="M29" s="257"/>
      <c r="N29" s="257"/>
      <c r="O29" s="78"/>
      <c r="P29" s="85"/>
      <c r="Q29" s="93"/>
      <c r="R29" s="240"/>
      <c r="S29" s="18"/>
      <c r="T29" s="94"/>
      <c r="U29" s="257"/>
      <c r="V29" s="257"/>
      <c r="W29" s="78"/>
      <c r="X29" s="85"/>
      <c r="Y29" s="136"/>
      <c r="Z29" s="240" t="s">
        <v>0</v>
      </c>
      <c r="AA29" s="18"/>
      <c r="AB29" s="94"/>
      <c r="AC29" s="257"/>
      <c r="AD29" s="257"/>
      <c r="AE29" s="78"/>
      <c r="AF29" s="85"/>
      <c r="AG29" s="93"/>
      <c r="AH29" s="60" t="s">
        <v>0</v>
      </c>
      <c r="AI29" s="63"/>
      <c r="AJ29" s="62"/>
      <c r="AK29" s="164"/>
      <c r="AL29" s="75"/>
      <c r="AM29" s="79"/>
      <c r="AN29" s="165"/>
      <c r="AO29" s="117"/>
    </row>
    <row r="30" spans="1:41" s="13" customFormat="1" ht="14.1" customHeight="1">
      <c r="A30" s="447"/>
      <c r="B30" s="71"/>
      <c r="C30" s="15"/>
      <c r="D30" s="245"/>
      <c r="E30" s="69"/>
      <c r="F30" s="72"/>
      <c r="G30" s="272"/>
      <c r="H30" s="271"/>
      <c r="I30" s="73"/>
      <c r="J30" s="77"/>
      <c r="K30" s="70"/>
      <c r="L30" s="75"/>
      <c r="M30" s="75"/>
      <c r="N30" s="75"/>
      <c r="O30" s="79"/>
      <c r="P30" s="273"/>
      <c r="Q30" s="136"/>
      <c r="R30" s="77"/>
      <c r="S30" s="70"/>
      <c r="T30" s="75"/>
      <c r="U30" s="75"/>
      <c r="V30" s="75"/>
      <c r="W30" s="79"/>
      <c r="X30" s="273"/>
      <c r="Y30" s="73"/>
      <c r="Z30" s="240"/>
      <c r="AA30" s="18"/>
      <c r="AB30" s="94"/>
      <c r="AC30" s="257"/>
      <c r="AD30" s="257"/>
      <c r="AE30" s="78"/>
      <c r="AF30" s="85"/>
      <c r="AG30" s="136"/>
      <c r="AH30" s="60"/>
      <c r="AI30" s="146"/>
      <c r="AJ30" s="213"/>
      <c r="AK30" s="78"/>
      <c r="AL30" s="78"/>
      <c r="AM30" s="78"/>
      <c r="AN30" s="113"/>
      <c r="AO30" s="73"/>
    </row>
    <row r="31" spans="1:41" s="13" customFormat="1" ht="14.1" customHeight="1">
      <c r="A31" s="447"/>
      <c r="B31" s="71"/>
      <c r="C31" s="15"/>
      <c r="D31" s="69"/>
      <c r="E31" s="75"/>
      <c r="F31" s="75"/>
      <c r="G31" s="75"/>
      <c r="H31" s="124"/>
      <c r="I31" s="73"/>
      <c r="J31" s="77"/>
      <c r="K31" s="174"/>
      <c r="L31" s="94"/>
      <c r="M31" s="75"/>
      <c r="N31" s="75"/>
      <c r="O31" s="75"/>
      <c r="P31" s="113"/>
      <c r="Q31" s="84"/>
      <c r="R31" s="77"/>
      <c r="S31" s="70"/>
      <c r="T31" s="95"/>
      <c r="U31" s="135"/>
      <c r="V31" s="72"/>
      <c r="W31" s="78"/>
      <c r="X31" s="85"/>
      <c r="Y31" s="73"/>
      <c r="Z31" s="60"/>
      <c r="AA31" s="146"/>
      <c r="AB31" s="213"/>
      <c r="AC31" s="78"/>
      <c r="AD31" s="78"/>
      <c r="AE31" s="78"/>
      <c r="AF31" s="113"/>
      <c r="AG31" s="73"/>
      <c r="AH31" s="60"/>
      <c r="AI31" s="146"/>
      <c r="AJ31" s="213"/>
      <c r="AK31" s="78"/>
      <c r="AL31" s="78"/>
      <c r="AM31" s="78"/>
      <c r="AN31" s="113"/>
      <c r="AO31" s="73"/>
    </row>
    <row r="32" spans="1:41" s="13" customFormat="1" ht="14.1" customHeight="1">
      <c r="A32" s="448"/>
      <c r="B32" s="224" t="s">
        <v>52</v>
      </c>
      <c r="C32" s="64"/>
      <c r="D32" s="65"/>
      <c r="E32" s="25"/>
      <c r="F32" s="25"/>
      <c r="G32" s="78"/>
      <c r="H32" s="117"/>
      <c r="I32" s="118"/>
      <c r="J32" s="224" t="s">
        <v>52</v>
      </c>
      <c r="K32" s="64"/>
      <c r="L32" s="65"/>
      <c r="M32" s="75"/>
      <c r="N32" s="75"/>
      <c r="O32" s="75"/>
      <c r="P32" s="113"/>
      <c r="Q32" s="151"/>
      <c r="R32" s="224"/>
      <c r="S32" s="64"/>
      <c r="T32" s="65"/>
      <c r="U32" s="25"/>
      <c r="V32" s="25"/>
      <c r="W32" s="25"/>
      <c r="X32" s="85"/>
      <c r="Y32" s="118"/>
      <c r="Z32" s="224" t="s">
        <v>52</v>
      </c>
      <c r="AA32" s="64" t="s">
        <v>88</v>
      </c>
      <c r="AB32" s="65">
        <v>1</v>
      </c>
      <c r="AC32" s="75"/>
      <c r="AD32" s="75"/>
      <c r="AE32" s="78"/>
      <c r="AF32" s="33"/>
      <c r="AG32" s="73"/>
      <c r="AH32" s="224" t="s">
        <v>52</v>
      </c>
      <c r="AI32" s="64"/>
      <c r="AJ32" s="65"/>
      <c r="AK32" s="75"/>
      <c r="AL32" s="75"/>
      <c r="AM32" s="78"/>
      <c r="AN32" s="33"/>
      <c r="AO32" s="73"/>
    </row>
    <row r="33" spans="1:41" s="13" customFormat="1" ht="14.1" customHeight="1">
      <c r="A33" s="455"/>
      <c r="B33" s="444" t="s">
        <v>117</v>
      </c>
      <c r="C33" s="217" t="s">
        <v>39</v>
      </c>
      <c r="D33" s="275"/>
      <c r="E33" s="218"/>
      <c r="F33" s="218"/>
      <c r="G33" s="218"/>
      <c r="H33" s="159"/>
      <c r="I33" s="160" t="s">
        <v>79</v>
      </c>
      <c r="J33" s="444" t="s">
        <v>117</v>
      </c>
      <c r="K33" s="217" t="s">
        <v>39</v>
      </c>
      <c r="L33" s="160"/>
      <c r="M33" s="218"/>
      <c r="N33" s="218"/>
      <c r="O33" s="218"/>
      <c r="P33" s="159"/>
      <c r="Q33" s="160" t="s">
        <v>79</v>
      </c>
      <c r="R33" s="444" t="s">
        <v>117</v>
      </c>
      <c r="S33" s="217" t="s">
        <v>39</v>
      </c>
      <c r="T33" s="159"/>
      <c r="U33" s="218"/>
      <c r="V33" s="218"/>
      <c r="W33" s="218"/>
      <c r="X33" s="159"/>
      <c r="Y33" s="160" t="s">
        <v>79</v>
      </c>
      <c r="Z33" s="444" t="s">
        <v>117</v>
      </c>
      <c r="AA33" s="217" t="s">
        <v>39</v>
      </c>
      <c r="AB33" s="159"/>
      <c r="AC33" s="218"/>
      <c r="AD33" s="218"/>
      <c r="AE33" s="218"/>
      <c r="AF33" s="159"/>
      <c r="AG33" s="160" t="s">
        <v>79</v>
      </c>
      <c r="AH33" s="444" t="s">
        <v>117</v>
      </c>
      <c r="AI33" s="217" t="s">
        <v>39</v>
      </c>
      <c r="AJ33" s="159"/>
      <c r="AK33" s="218"/>
      <c r="AL33" s="218"/>
      <c r="AM33" s="218"/>
      <c r="AN33" s="159"/>
      <c r="AO33" s="160" t="s">
        <v>79</v>
      </c>
    </row>
    <row r="34" spans="1:41" s="13" customFormat="1" ht="14.1" customHeight="1">
      <c r="A34" s="453"/>
      <c r="B34" s="444"/>
      <c r="C34" s="42" t="s">
        <v>47</v>
      </c>
      <c r="D34" s="101"/>
      <c r="E34" s="119"/>
      <c r="F34" s="119"/>
      <c r="G34" s="119"/>
      <c r="H34" s="161"/>
      <c r="I34" s="51">
        <f>SUM(E5:E32)</f>
        <v>5.25</v>
      </c>
      <c r="J34" s="444"/>
      <c r="K34" s="42" t="s">
        <v>47</v>
      </c>
      <c r="L34" s="50"/>
      <c r="M34" s="123"/>
      <c r="N34" s="123"/>
      <c r="O34" s="123"/>
      <c r="P34" s="161"/>
      <c r="Q34" s="51">
        <f>SUM(M5:M32)</f>
        <v>5.3529411764705879</v>
      </c>
      <c r="R34" s="444"/>
      <c r="S34" s="42" t="s">
        <v>47</v>
      </c>
      <c r="T34" s="50"/>
      <c r="U34" s="123"/>
      <c r="V34" s="123"/>
      <c r="W34" s="123"/>
      <c r="X34" s="161"/>
      <c r="Y34" s="51">
        <f>SUM(U5:U32)</f>
        <v>5</v>
      </c>
      <c r="Z34" s="444"/>
      <c r="AA34" s="42" t="s">
        <v>47</v>
      </c>
      <c r="AB34" s="50"/>
      <c r="AC34" s="123"/>
      <c r="AD34" s="123"/>
      <c r="AE34" s="123"/>
      <c r="AF34" s="161"/>
      <c r="AG34" s="51">
        <f>SUM(AC5:AC32)</f>
        <v>5</v>
      </c>
      <c r="AH34" s="444"/>
      <c r="AI34" s="42" t="s">
        <v>47</v>
      </c>
      <c r="AJ34" s="50"/>
      <c r="AK34" s="123"/>
      <c r="AL34" s="123"/>
      <c r="AM34" s="123"/>
      <c r="AN34" s="161"/>
      <c r="AO34" s="51">
        <f>SUM(AK5:AK32)</f>
        <v>5.1764705882352944</v>
      </c>
    </row>
    <row r="35" spans="1:41" s="16" customFormat="1" ht="14.1" customHeight="1">
      <c r="A35" s="453"/>
      <c r="B35" s="444"/>
      <c r="C35" s="43" t="s">
        <v>48</v>
      </c>
      <c r="D35" s="102"/>
      <c r="E35" s="119"/>
      <c r="F35" s="119"/>
      <c r="G35" s="119"/>
      <c r="H35" s="161"/>
      <c r="I35" s="51">
        <f>SUM(F5:F32)</f>
        <v>2.35</v>
      </c>
      <c r="J35" s="444"/>
      <c r="K35" s="43" t="s">
        <v>48</v>
      </c>
      <c r="L35" s="51"/>
      <c r="M35" s="123"/>
      <c r="N35" s="123"/>
      <c r="O35" s="123"/>
      <c r="P35" s="161"/>
      <c r="Q35" s="51">
        <f>SUM(N5:N32)</f>
        <v>2.9610389610389611</v>
      </c>
      <c r="R35" s="444"/>
      <c r="S35" s="43" t="s">
        <v>48</v>
      </c>
      <c r="T35" s="51"/>
      <c r="U35" s="123"/>
      <c r="V35" s="123"/>
      <c r="W35" s="123"/>
      <c r="X35" s="161"/>
      <c r="Y35" s="51">
        <f>SUM(V5:V32)</f>
        <v>2.2857142857142856</v>
      </c>
      <c r="Z35" s="444"/>
      <c r="AA35" s="43" t="s">
        <v>48</v>
      </c>
      <c r="AB35" s="51"/>
      <c r="AC35" s="123"/>
      <c r="AD35" s="123"/>
      <c r="AE35" s="123"/>
      <c r="AF35" s="161"/>
      <c r="AG35" s="51">
        <f>SUM(AD5:AD32)</f>
        <v>2.3532467532467529</v>
      </c>
      <c r="AH35" s="444"/>
      <c r="AI35" s="43" t="s">
        <v>48</v>
      </c>
      <c r="AJ35" s="51"/>
      <c r="AK35" s="123"/>
      <c r="AL35" s="123"/>
      <c r="AM35" s="123"/>
      <c r="AN35" s="161"/>
      <c r="AO35" s="51">
        <f>SUM(AL5:AL32)</f>
        <v>3.0714285714285716</v>
      </c>
    </row>
    <row r="36" spans="1:41" s="16" customFormat="1" ht="14.1" customHeight="1">
      <c r="A36" s="453"/>
      <c r="B36" s="444"/>
      <c r="C36" s="44" t="s">
        <v>40</v>
      </c>
      <c r="D36" s="103"/>
      <c r="E36" s="101"/>
      <c r="F36" s="101"/>
      <c r="G36" s="101"/>
      <c r="H36" s="162"/>
      <c r="I36" s="51">
        <f>SUM(G7:G32)</f>
        <v>1.5</v>
      </c>
      <c r="J36" s="444"/>
      <c r="K36" s="44" t="s">
        <v>40</v>
      </c>
      <c r="L36" s="52"/>
      <c r="M36" s="50"/>
      <c r="N36" s="50"/>
      <c r="O36" s="50"/>
      <c r="P36" s="162"/>
      <c r="Q36" s="51">
        <f>SUM(O7:O32)</f>
        <v>1.4500000000000002</v>
      </c>
      <c r="R36" s="444"/>
      <c r="S36" s="44" t="s">
        <v>40</v>
      </c>
      <c r="T36" s="52"/>
      <c r="U36" s="50"/>
      <c r="V36" s="50"/>
      <c r="W36" s="50"/>
      <c r="X36" s="162"/>
      <c r="Y36" s="51">
        <f>SUM(W7:W32)</f>
        <v>1.9500000000000002</v>
      </c>
      <c r="Z36" s="444"/>
      <c r="AA36" s="44" t="s">
        <v>40</v>
      </c>
      <c r="AB36" s="52"/>
      <c r="AC36" s="50"/>
      <c r="AD36" s="50"/>
      <c r="AE36" s="50"/>
      <c r="AF36" s="162"/>
      <c r="AG36" s="51">
        <f>SUM(AE7:AE32)</f>
        <v>1.8499999999999999</v>
      </c>
      <c r="AH36" s="444"/>
      <c r="AI36" s="44" t="s">
        <v>40</v>
      </c>
      <c r="AJ36" s="52"/>
      <c r="AK36" s="50"/>
      <c r="AL36" s="50"/>
      <c r="AM36" s="50"/>
      <c r="AN36" s="162"/>
      <c r="AO36" s="51">
        <f>SUM(AM7:AM32)</f>
        <v>1.55</v>
      </c>
    </row>
    <row r="37" spans="1:41" s="13" customFormat="1" ht="14.1" customHeight="1">
      <c r="A37" s="453"/>
      <c r="B37" s="444"/>
      <c r="C37" s="44" t="s">
        <v>41</v>
      </c>
      <c r="D37" s="103"/>
      <c r="E37" s="102"/>
      <c r="F37" s="102"/>
      <c r="G37" s="102"/>
      <c r="H37" s="53"/>
      <c r="I37" s="51">
        <f>D32</f>
        <v>0</v>
      </c>
      <c r="J37" s="444"/>
      <c r="K37" s="44" t="s">
        <v>41</v>
      </c>
      <c r="L37" s="52"/>
      <c r="M37" s="51"/>
      <c r="N37" s="51"/>
      <c r="O37" s="51"/>
      <c r="P37" s="53"/>
      <c r="Q37" s="51">
        <f>L32</f>
        <v>0</v>
      </c>
      <c r="R37" s="444"/>
      <c r="S37" s="44" t="s">
        <v>41</v>
      </c>
      <c r="T37" s="52"/>
      <c r="U37" s="51"/>
      <c r="V37" s="51"/>
      <c r="W37" s="51"/>
      <c r="X37" s="53"/>
      <c r="Y37" s="51">
        <f>T32</f>
        <v>0</v>
      </c>
      <c r="Z37" s="444"/>
      <c r="AA37" s="44" t="s">
        <v>41</v>
      </c>
      <c r="AB37" s="52"/>
      <c r="AC37" s="51"/>
      <c r="AD37" s="51"/>
      <c r="AE37" s="51"/>
      <c r="AF37" s="53"/>
      <c r="AG37" s="51">
        <f>AB32</f>
        <v>1</v>
      </c>
      <c r="AH37" s="444"/>
      <c r="AI37" s="44" t="s">
        <v>41</v>
      </c>
      <c r="AJ37" s="52"/>
      <c r="AK37" s="51"/>
      <c r="AL37" s="51"/>
      <c r="AM37" s="51"/>
      <c r="AN37" s="53"/>
      <c r="AO37" s="51">
        <f>AJ32</f>
        <v>0</v>
      </c>
    </row>
    <row r="38" spans="1:41" s="13" customFormat="1" ht="14.1" customHeight="1">
      <c r="A38" s="453"/>
      <c r="B38" s="444"/>
      <c r="C38" s="42" t="s">
        <v>46</v>
      </c>
      <c r="D38" s="103"/>
      <c r="E38" s="103"/>
      <c r="F38" s="103"/>
      <c r="G38" s="103"/>
      <c r="H38" s="52"/>
      <c r="I38" s="51">
        <v>0</v>
      </c>
      <c r="J38" s="444"/>
      <c r="K38" s="42" t="s">
        <v>46</v>
      </c>
      <c r="L38" s="52"/>
      <c r="M38" s="52"/>
      <c r="N38" s="52"/>
      <c r="O38" s="52"/>
      <c r="P38" s="52"/>
      <c r="Q38" s="51">
        <v>0</v>
      </c>
      <c r="R38" s="444"/>
      <c r="S38" s="42" t="s">
        <v>46</v>
      </c>
      <c r="T38" s="52"/>
      <c r="U38" s="52"/>
      <c r="V38" s="52"/>
      <c r="W38" s="52"/>
      <c r="X38" s="52"/>
      <c r="Y38" s="51">
        <v>0</v>
      </c>
      <c r="Z38" s="444"/>
      <c r="AA38" s="42" t="s">
        <v>46</v>
      </c>
      <c r="AB38" s="52"/>
      <c r="AC38" s="52"/>
      <c r="AD38" s="52"/>
      <c r="AE38" s="52"/>
      <c r="AF38" s="52"/>
      <c r="AG38" s="51">
        <v>0</v>
      </c>
      <c r="AH38" s="444"/>
      <c r="AI38" s="42" t="s">
        <v>114</v>
      </c>
      <c r="AJ38" s="52"/>
      <c r="AK38" s="52"/>
      <c r="AL38" s="52"/>
      <c r="AM38" s="52"/>
      <c r="AN38" s="52"/>
      <c r="AO38" s="51">
        <v>0</v>
      </c>
    </row>
    <row r="39" spans="1:41" s="13" customFormat="1" ht="14.1" customHeight="1">
      <c r="A39" s="453"/>
      <c r="B39" s="444"/>
      <c r="C39" s="42" t="s">
        <v>106</v>
      </c>
      <c r="D39" s="103"/>
      <c r="E39" s="103"/>
      <c r="F39" s="103"/>
      <c r="G39" s="103"/>
      <c r="H39" s="52"/>
      <c r="I39" s="51">
        <v>2.5</v>
      </c>
      <c r="J39" s="444"/>
      <c r="K39" s="42" t="s">
        <v>106</v>
      </c>
      <c r="L39" s="52"/>
      <c r="M39" s="52"/>
      <c r="N39" s="52"/>
      <c r="O39" s="52"/>
      <c r="P39" s="52"/>
      <c r="Q39" s="51">
        <v>2.5</v>
      </c>
      <c r="R39" s="444"/>
      <c r="S39" s="42" t="s">
        <v>106</v>
      </c>
      <c r="T39" s="52"/>
      <c r="U39" s="52"/>
      <c r="V39" s="52"/>
      <c r="W39" s="52"/>
      <c r="X39" s="52"/>
      <c r="Y39" s="51">
        <v>2.5</v>
      </c>
      <c r="Z39" s="444"/>
      <c r="AA39" s="42" t="s">
        <v>106</v>
      </c>
      <c r="AB39" s="52"/>
      <c r="AC39" s="52"/>
      <c r="AD39" s="52"/>
      <c r="AE39" s="52"/>
      <c r="AF39" s="52"/>
      <c r="AG39" s="51">
        <v>2.5</v>
      </c>
      <c r="AH39" s="444"/>
      <c r="AI39" s="42" t="s">
        <v>106</v>
      </c>
      <c r="AJ39" s="52"/>
      <c r="AK39" s="52"/>
      <c r="AL39" s="52"/>
      <c r="AM39" s="52"/>
      <c r="AN39" s="52"/>
      <c r="AO39" s="51">
        <v>2.5</v>
      </c>
    </row>
    <row r="40" spans="1:41" s="13" customFormat="1" ht="14.1" customHeight="1">
      <c r="A40" s="454"/>
      <c r="B40" s="445"/>
      <c r="C40" s="44" t="s">
        <v>116</v>
      </c>
      <c r="D40" s="103"/>
      <c r="E40" s="103"/>
      <c r="F40" s="103"/>
      <c r="G40" s="103"/>
      <c r="H40" s="104"/>
      <c r="I40" s="53">
        <f>(I34*70)+(I35*75)+(I36*25)+(I37*60)+(I38*150)+(I39*45)</f>
        <v>693.75</v>
      </c>
      <c r="J40" s="445"/>
      <c r="K40" s="44" t="s">
        <v>116</v>
      </c>
      <c r="L40" s="52"/>
      <c r="M40" s="52"/>
      <c r="N40" s="52"/>
      <c r="O40" s="52"/>
      <c r="P40" s="53"/>
      <c r="Q40" s="53">
        <f>(Q34*70)+(Q35*75)+(Q36*25)+(Q37*60)+(Q38*150)+(Q39*45)</f>
        <v>745.53380443086326</v>
      </c>
      <c r="R40" s="445"/>
      <c r="S40" s="44" t="s">
        <v>116</v>
      </c>
      <c r="T40" s="52"/>
      <c r="U40" s="52"/>
      <c r="V40" s="52"/>
      <c r="W40" s="52"/>
      <c r="X40" s="53"/>
      <c r="Y40" s="53">
        <f>(Y34*70)+(Y35*75)+(Y36*25)+(Y37*60)+(Y38*150)+(Y39*45)</f>
        <v>682.67857142857144</v>
      </c>
      <c r="Z40" s="445"/>
      <c r="AA40" s="44" t="s">
        <v>116</v>
      </c>
      <c r="AB40" s="52"/>
      <c r="AC40" s="52"/>
      <c r="AD40" s="52"/>
      <c r="AE40" s="52"/>
      <c r="AF40" s="53"/>
      <c r="AG40" s="53">
        <f>(AG34*70)+(AG35*75)+(AG36*25)+(AG37*60)+(AG38*150)+(AG39*45)</f>
        <v>745.2435064935064</v>
      </c>
      <c r="AH40" s="445"/>
      <c r="AI40" s="44" t="s">
        <v>116</v>
      </c>
      <c r="AJ40" s="52"/>
      <c r="AK40" s="52"/>
      <c r="AL40" s="52"/>
      <c r="AM40" s="52"/>
      <c r="AN40" s="53"/>
      <c r="AO40" s="53">
        <f>(AO34*70)+(AO35*75)+(AO36*25)+(AO37*60)+(AO38*150)+(AO39*45)</f>
        <v>743.9600840336135</v>
      </c>
    </row>
    <row r="41" spans="1:41" ht="19.5" customHeight="1">
      <c r="C41" s="276" t="s">
        <v>36</v>
      </c>
      <c r="D41" s="277"/>
      <c r="E41" s="277"/>
      <c r="F41" s="278"/>
      <c r="G41" s="278"/>
      <c r="H41" s="279"/>
      <c r="I41" s="277"/>
      <c r="J41" s="277"/>
      <c r="K41" s="276" t="s">
        <v>42</v>
      </c>
      <c r="L41" s="277"/>
      <c r="M41" s="277"/>
      <c r="N41" s="277"/>
      <c r="O41" s="277"/>
      <c r="P41" s="279"/>
      <c r="Q41" s="277"/>
      <c r="R41" s="277"/>
      <c r="S41" s="277" t="s">
        <v>37</v>
      </c>
      <c r="T41" s="277"/>
      <c r="U41" s="277"/>
      <c r="V41" s="277"/>
      <c r="W41" s="277"/>
      <c r="X41" s="279"/>
      <c r="AA41" s="48"/>
      <c r="AB41"/>
      <c r="AC41"/>
      <c r="AD41"/>
      <c r="AE41"/>
      <c r="AI41" s="48"/>
      <c r="AM41"/>
    </row>
    <row r="42" spans="1:41" ht="18.75" customHeight="1">
      <c r="C42" s="281" t="s">
        <v>91</v>
      </c>
      <c r="D42" s="281"/>
      <c r="E42" s="281"/>
      <c r="F42" s="281"/>
      <c r="G42" s="281"/>
      <c r="H42" s="281"/>
      <c r="I42" s="281"/>
      <c r="J42" s="281"/>
      <c r="K42" s="281"/>
      <c r="L42" s="281"/>
      <c r="M42" s="281"/>
      <c r="N42" s="281"/>
      <c r="O42" s="281"/>
      <c r="AA42" s="48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7"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L1:AB1"/>
    <mergeCell ref="A5:A7"/>
    <mergeCell ref="A8:A14"/>
    <mergeCell ref="A15:A20"/>
    <mergeCell ref="A21:A24"/>
    <mergeCell ref="C22:C24"/>
    <mergeCell ref="C20:D20"/>
    <mergeCell ref="AA22:AA24"/>
    <mergeCell ref="AI22:AI24"/>
    <mergeCell ref="A25:A32"/>
    <mergeCell ref="A33:A40"/>
    <mergeCell ref="B33:B40"/>
    <mergeCell ref="J33:J40"/>
    <mergeCell ref="R33:R40"/>
    <mergeCell ref="Z33:Z40"/>
    <mergeCell ref="AH33:AH40"/>
    <mergeCell ref="K22:K24"/>
    <mergeCell ref="S22:S24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O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12.7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3" width="6.625" hidden="1" customWidth="1"/>
    <col min="14" max="14" width="5.875" hidden="1" customWidth="1"/>
    <col min="15" max="15" width="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31" width="6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8" width="6.625" hidden="1" customWidth="1"/>
    <col min="39" max="39" width="6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5"/>
      <c r="C1" s="45"/>
      <c r="D1" s="432" t="s">
        <v>16</v>
      </c>
      <c r="E1" s="432"/>
      <c r="F1" s="432"/>
      <c r="G1" s="432"/>
      <c r="H1" s="432"/>
      <c r="I1" s="432"/>
      <c r="J1" s="432"/>
      <c r="K1" s="5" t="s">
        <v>564</v>
      </c>
      <c r="L1" s="427" t="s">
        <v>344</v>
      </c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8"/>
      <c r="AD1" s="8"/>
      <c r="AE1" s="8"/>
      <c r="AG1" s="8"/>
      <c r="AH1" s="45"/>
      <c r="AI1" s="45"/>
      <c r="AJ1" s="8"/>
      <c r="AK1" s="8"/>
      <c r="AL1" s="8"/>
      <c r="AM1" s="8"/>
      <c r="AO1" s="8"/>
    </row>
    <row r="2" spans="1:41" ht="14.1" customHeight="1">
      <c r="A2" s="2" t="s">
        <v>14</v>
      </c>
      <c r="B2" s="46" t="s">
        <v>18</v>
      </c>
      <c r="C2" s="46" t="s">
        <v>1</v>
      </c>
      <c r="D2" s="438">
        <v>462</v>
      </c>
      <c r="E2" s="438"/>
      <c r="F2" s="36"/>
      <c r="G2" s="36"/>
      <c r="H2" s="36"/>
      <c r="I2" s="36"/>
      <c r="J2" s="49"/>
      <c r="K2" s="433" t="s">
        <v>340</v>
      </c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  <c r="AG2" s="434"/>
      <c r="AH2" s="434"/>
      <c r="AI2" s="434"/>
      <c r="AJ2" s="434"/>
      <c r="AK2" s="434"/>
      <c r="AL2" s="434"/>
      <c r="AM2" s="434"/>
      <c r="AN2" s="434"/>
      <c r="AO2" s="434"/>
    </row>
    <row r="3" spans="1:41" s="13" customFormat="1" ht="14.1" customHeight="1">
      <c r="A3" s="435" t="s">
        <v>6</v>
      </c>
      <c r="B3" s="14"/>
      <c r="C3" s="436">
        <v>45838</v>
      </c>
      <c r="D3" s="436"/>
      <c r="E3" s="17"/>
      <c r="F3" s="17"/>
      <c r="G3" s="17"/>
      <c r="H3" s="33"/>
      <c r="I3" s="14" t="s">
        <v>7</v>
      </c>
      <c r="J3" s="14"/>
      <c r="K3" s="436">
        <f>C3+1</f>
        <v>45839</v>
      </c>
      <c r="L3" s="436"/>
      <c r="M3" s="17"/>
      <c r="N3" s="17"/>
      <c r="O3" s="17"/>
      <c r="P3" s="33"/>
      <c r="Q3" s="14" t="s">
        <v>8</v>
      </c>
      <c r="R3" s="122"/>
      <c r="S3" s="436">
        <f>C3+2</f>
        <v>45840</v>
      </c>
      <c r="T3" s="436"/>
      <c r="U3" s="17"/>
      <c r="V3" s="17"/>
      <c r="W3" s="17"/>
      <c r="X3" s="33"/>
      <c r="Y3" s="14" t="s">
        <v>9</v>
      </c>
      <c r="Z3" s="122"/>
      <c r="AA3" s="436">
        <f>C3+3</f>
        <v>45841</v>
      </c>
      <c r="AB3" s="436"/>
      <c r="AC3" s="17"/>
      <c r="AD3" s="17"/>
      <c r="AE3" s="17"/>
      <c r="AF3" s="33"/>
      <c r="AG3" s="14" t="s">
        <v>10</v>
      </c>
      <c r="AH3" s="122"/>
      <c r="AI3" s="436">
        <f>C3+4</f>
        <v>45842</v>
      </c>
      <c r="AJ3" s="436"/>
      <c r="AK3" s="17"/>
      <c r="AL3" s="17"/>
      <c r="AM3" s="17"/>
      <c r="AN3" s="33"/>
      <c r="AO3" s="14" t="s">
        <v>17</v>
      </c>
    </row>
    <row r="4" spans="1:41" s="13" customFormat="1" ht="14.1" customHeight="1">
      <c r="A4" s="435"/>
      <c r="B4" s="14" t="s">
        <v>11</v>
      </c>
      <c r="C4" s="14" t="s">
        <v>12</v>
      </c>
      <c r="D4" s="14" t="s">
        <v>15</v>
      </c>
      <c r="E4" s="14" t="s">
        <v>20</v>
      </c>
      <c r="F4" s="14" t="s">
        <v>21</v>
      </c>
      <c r="G4" s="14" t="s">
        <v>23</v>
      </c>
      <c r="H4" s="33" t="s">
        <v>19</v>
      </c>
      <c r="I4" s="20" t="s">
        <v>38</v>
      </c>
      <c r="J4" s="14" t="s">
        <v>11</v>
      </c>
      <c r="K4" s="14" t="s">
        <v>12</v>
      </c>
      <c r="L4" s="14" t="s">
        <v>15</v>
      </c>
      <c r="M4" s="14" t="s">
        <v>20</v>
      </c>
      <c r="N4" s="14" t="s">
        <v>21</v>
      </c>
      <c r="O4" s="14" t="s">
        <v>23</v>
      </c>
      <c r="P4" s="33" t="s">
        <v>19</v>
      </c>
      <c r="Q4" s="20" t="s">
        <v>38</v>
      </c>
      <c r="R4" s="122" t="s">
        <v>11</v>
      </c>
      <c r="S4" s="14" t="s">
        <v>12</v>
      </c>
      <c r="T4" s="14" t="s">
        <v>15</v>
      </c>
      <c r="U4" s="14" t="s">
        <v>20</v>
      </c>
      <c r="V4" s="14" t="s">
        <v>21</v>
      </c>
      <c r="W4" s="14" t="s">
        <v>23</v>
      </c>
      <c r="X4" s="33" t="s">
        <v>19</v>
      </c>
      <c r="Y4" s="20" t="s">
        <v>38</v>
      </c>
      <c r="Z4" s="122" t="s">
        <v>11</v>
      </c>
      <c r="AA4" s="14" t="s">
        <v>12</v>
      </c>
      <c r="AB4" s="14" t="s">
        <v>15</v>
      </c>
      <c r="AC4" s="14" t="s">
        <v>20</v>
      </c>
      <c r="AD4" s="14" t="s">
        <v>21</v>
      </c>
      <c r="AE4" s="14" t="s">
        <v>23</v>
      </c>
      <c r="AF4" s="33" t="s">
        <v>19</v>
      </c>
      <c r="AG4" s="20" t="s">
        <v>38</v>
      </c>
      <c r="AH4" s="122" t="s">
        <v>11</v>
      </c>
      <c r="AI4" s="14" t="s">
        <v>12</v>
      </c>
      <c r="AJ4" s="14" t="s">
        <v>15</v>
      </c>
      <c r="AK4" s="14" t="s">
        <v>20</v>
      </c>
      <c r="AL4" s="14" t="s">
        <v>21</v>
      </c>
      <c r="AM4" s="14" t="s">
        <v>23</v>
      </c>
      <c r="AN4" s="33" t="s">
        <v>19</v>
      </c>
      <c r="AO4" s="20" t="s">
        <v>38</v>
      </c>
    </row>
    <row r="5" spans="1:41" s="13" customFormat="1" ht="14.1" customHeight="1">
      <c r="A5" s="437" t="s">
        <v>13</v>
      </c>
      <c r="B5" s="81" t="s">
        <v>194</v>
      </c>
      <c r="C5" s="120" t="s">
        <v>195</v>
      </c>
      <c r="D5" s="121">
        <v>90</v>
      </c>
      <c r="E5" s="75">
        <f>D5/20</f>
        <v>4.5</v>
      </c>
      <c r="F5" s="14"/>
      <c r="G5" s="14"/>
      <c r="H5" s="113">
        <f>(D5*$D$2)/1000</f>
        <v>41.58</v>
      </c>
      <c r="I5" s="284"/>
      <c r="J5" s="81"/>
      <c r="K5" s="120"/>
      <c r="L5" s="121"/>
      <c r="M5" s="75"/>
      <c r="N5" s="14"/>
      <c r="O5" s="14"/>
      <c r="P5" s="113"/>
      <c r="Q5" s="73"/>
      <c r="R5" s="316"/>
      <c r="S5" s="120"/>
      <c r="T5" s="121"/>
      <c r="U5" s="75"/>
      <c r="V5" s="14"/>
      <c r="W5" s="14"/>
      <c r="X5" s="113"/>
      <c r="Y5" s="73"/>
      <c r="Z5" s="81"/>
      <c r="AA5" s="120"/>
      <c r="AB5" s="121"/>
      <c r="AC5" s="75"/>
      <c r="AD5" s="14"/>
      <c r="AE5" s="14"/>
      <c r="AF5" s="113"/>
      <c r="AG5" s="73"/>
      <c r="AH5" s="81"/>
      <c r="AI5" s="120"/>
      <c r="AJ5" s="121"/>
      <c r="AK5" s="75"/>
      <c r="AL5" s="14"/>
      <c r="AM5" s="14"/>
      <c r="AN5" s="113"/>
      <c r="AO5" s="73"/>
    </row>
    <row r="6" spans="1:41" s="13" customFormat="1" ht="14.1" customHeight="1">
      <c r="A6" s="437"/>
      <c r="B6" s="74" t="s">
        <v>58</v>
      </c>
      <c r="C6" s="82"/>
      <c r="D6" s="83"/>
      <c r="E6" s="75"/>
      <c r="F6" s="75"/>
      <c r="G6" s="78"/>
      <c r="H6" s="117"/>
      <c r="I6" s="129"/>
      <c r="J6" s="74"/>
      <c r="K6" s="82"/>
      <c r="L6" s="83"/>
      <c r="M6" s="75"/>
      <c r="N6" s="75"/>
      <c r="O6" s="14"/>
      <c r="P6" s="113"/>
      <c r="Q6" s="117"/>
      <c r="R6" s="74"/>
      <c r="S6" s="82"/>
      <c r="T6" s="83"/>
      <c r="U6" s="75"/>
      <c r="V6" s="75"/>
      <c r="W6" s="78"/>
      <c r="X6" s="117"/>
      <c r="Y6" s="129"/>
      <c r="Z6" s="74"/>
      <c r="AA6" s="82"/>
      <c r="AB6" s="83"/>
      <c r="AC6" s="75"/>
      <c r="AD6" s="75"/>
      <c r="AE6" s="14"/>
      <c r="AF6" s="113"/>
      <c r="AG6" s="117"/>
      <c r="AH6" s="74"/>
      <c r="AI6" s="82"/>
      <c r="AJ6" s="83"/>
      <c r="AK6" s="75"/>
      <c r="AL6" s="75"/>
      <c r="AM6" s="78"/>
      <c r="AN6" s="113"/>
      <c r="AO6" s="73"/>
    </row>
    <row r="7" spans="1:41" s="13" customFormat="1" ht="14.1" customHeight="1">
      <c r="A7" s="437"/>
      <c r="B7" s="19" t="s">
        <v>78</v>
      </c>
      <c r="C7" s="6"/>
      <c r="D7" s="31"/>
      <c r="E7" s="14"/>
      <c r="F7" s="14"/>
      <c r="G7" s="14"/>
      <c r="H7" s="73"/>
      <c r="I7" s="129"/>
      <c r="J7" s="19"/>
      <c r="K7" s="6"/>
      <c r="L7" s="14"/>
      <c r="M7" s="14"/>
      <c r="N7" s="14"/>
      <c r="O7" s="14"/>
      <c r="P7" s="33"/>
      <c r="Q7" s="117"/>
      <c r="R7" s="19"/>
      <c r="S7" s="6"/>
      <c r="T7" s="31"/>
      <c r="U7" s="14"/>
      <c r="V7" s="14"/>
      <c r="W7" s="14"/>
      <c r="X7" s="73"/>
      <c r="Y7" s="129"/>
      <c r="Z7" s="19"/>
      <c r="AA7" s="6"/>
      <c r="AB7" s="14"/>
      <c r="AC7" s="14"/>
      <c r="AD7" s="14"/>
      <c r="AE7" s="14"/>
      <c r="AF7" s="33"/>
      <c r="AG7" s="117"/>
      <c r="AH7" s="19"/>
      <c r="AI7" s="6"/>
      <c r="AJ7" s="31"/>
      <c r="AK7" s="14"/>
      <c r="AL7" s="14"/>
      <c r="AM7" s="14"/>
      <c r="AN7" s="73"/>
      <c r="AO7" s="73"/>
    </row>
    <row r="8" spans="1:41" s="13" customFormat="1" ht="14.1" customHeight="1">
      <c r="A8" s="437" t="s">
        <v>2</v>
      </c>
      <c r="B8" s="109" t="s">
        <v>548</v>
      </c>
      <c r="C8" s="91" t="s">
        <v>549</v>
      </c>
      <c r="D8" s="95">
        <v>70</v>
      </c>
      <c r="E8" s="115"/>
      <c r="F8" s="95">
        <f>D8/35</f>
        <v>2</v>
      </c>
      <c r="G8" s="146"/>
      <c r="H8" s="33">
        <f>(D8*$D$2)/1000</f>
        <v>32.340000000000003</v>
      </c>
      <c r="I8" s="96"/>
      <c r="J8" s="76"/>
      <c r="K8" s="91"/>
      <c r="L8" s="95"/>
      <c r="M8" s="132"/>
      <c r="N8" s="95"/>
      <c r="O8" s="146"/>
      <c r="P8" s="113"/>
      <c r="Q8" s="96"/>
      <c r="R8" s="169"/>
      <c r="S8" s="91"/>
      <c r="T8" s="95"/>
      <c r="U8" s="202"/>
      <c r="V8" s="95"/>
      <c r="W8" s="94"/>
      <c r="X8" s="113"/>
      <c r="Y8" s="93"/>
      <c r="Z8" s="109"/>
      <c r="AA8" s="91"/>
      <c r="AB8" s="95"/>
      <c r="AC8" s="132"/>
      <c r="AD8" s="139"/>
      <c r="AE8" s="94"/>
      <c r="AF8" s="113"/>
      <c r="AG8" s="96"/>
      <c r="AH8" s="169"/>
      <c r="AI8" s="91"/>
      <c r="AJ8" s="95"/>
      <c r="AK8" s="310"/>
      <c r="AL8" s="95"/>
      <c r="AM8" s="94"/>
      <c r="AN8" s="33"/>
      <c r="AO8" s="73"/>
    </row>
    <row r="9" spans="1:41" s="13" customFormat="1" ht="14.1" customHeight="1">
      <c r="A9" s="437"/>
      <c r="B9" s="60" t="s">
        <v>550</v>
      </c>
      <c r="C9" s="91" t="s">
        <v>551</v>
      </c>
      <c r="D9" s="95">
        <v>15</v>
      </c>
      <c r="E9" s="115"/>
      <c r="F9" s="132"/>
      <c r="G9" s="94">
        <f>D9/100</f>
        <v>0.15</v>
      </c>
      <c r="H9" s="33">
        <f>(D9*$D$2)/1000</f>
        <v>6.93</v>
      </c>
      <c r="I9" s="93"/>
      <c r="J9" s="77"/>
      <c r="K9" s="70"/>
      <c r="L9" s="95"/>
      <c r="M9" s="132"/>
      <c r="N9" s="132"/>
      <c r="O9" s="146"/>
      <c r="P9" s="113"/>
      <c r="Q9" s="93"/>
      <c r="R9" s="158"/>
      <c r="S9" s="286"/>
      <c r="T9" s="287"/>
      <c r="U9" s="288"/>
      <c r="V9" s="132"/>
      <c r="W9" s="94"/>
      <c r="X9" s="113"/>
      <c r="Y9" s="93"/>
      <c r="Z9" s="99"/>
      <c r="AA9" s="108"/>
      <c r="AB9" s="95"/>
      <c r="AC9" s="132"/>
      <c r="AD9" s="95"/>
      <c r="AE9" s="92"/>
      <c r="AF9" s="113"/>
      <c r="AG9" s="93"/>
      <c r="AH9" s="158"/>
      <c r="AI9" s="91"/>
      <c r="AJ9" s="262"/>
      <c r="AK9" s="95"/>
      <c r="AL9" s="95"/>
      <c r="AM9" s="139"/>
      <c r="AN9" s="33"/>
      <c r="AO9" s="73"/>
    </row>
    <row r="10" spans="1:41" s="13" customFormat="1" ht="14.1" customHeight="1">
      <c r="A10" s="437"/>
      <c r="B10" s="60" t="s">
        <v>552</v>
      </c>
      <c r="C10" s="91" t="s">
        <v>553</v>
      </c>
      <c r="D10" s="95">
        <v>30</v>
      </c>
      <c r="E10" s="115"/>
      <c r="F10" s="95"/>
      <c r="G10" s="94">
        <f>D10/100</f>
        <v>0.3</v>
      </c>
      <c r="H10" s="33">
        <f>(D10*$D$2)/1000</f>
        <v>13.86</v>
      </c>
      <c r="I10" s="191"/>
      <c r="J10" s="77"/>
      <c r="K10" s="331"/>
      <c r="L10" s="95"/>
      <c r="M10" s="193"/>
      <c r="N10" s="132"/>
      <c r="O10" s="146"/>
      <c r="P10" s="113"/>
      <c r="Q10" s="93"/>
      <c r="R10" s="99"/>
      <c r="S10" s="91"/>
      <c r="T10" s="95"/>
      <c r="U10" s="288"/>
      <c r="V10" s="139"/>
      <c r="W10" s="146"/>
      <c r="X10" s="113"/>
      <c r="Y10" s="93"/>
      <c r="Z10" s="292"/>
      <c r="AA10" s="91"/>
      <c r="AB10" s="95"/>
      <c r="AC10" s="132"/>
      <c r="AD10" s="139"/>
      <c r="AE10" s="139"/>
      <c r="AF10" s="113"/>
      <c r="AG10" s="93"/>
      <c r="AH10" s="158"/>
      <c r="AI10" s="91"/>
      <c r="AJ10" s="94"/>
      <c r="AK10" s="311"/>
      <c r="AL10" s="311"/>
      <c r="AM10" s="139"/>
      <c r="AN10" s="33"/>
      <c r="AO10" s="73"/>
    </row>
    <row r="11" spans="1:41" s="13" customFormat="1" ht="14.1" customHeight="1">
      <c r="A11" s="437"/>
      <c r="B11" s="60" t="s">
        <v>554</v>
      </c>
      <c r="C11" s="91"/>
      <c r="D11" s="95"/>
      <c r="E11" s="115"/>
      <c r="F11" s="132"/>
      <c r="G11" s="94"/>
      <c r="H11" s="133"/>
      <c r="I11" s="93"/>
      <c r="J11" s="77"/>
      <c r="K11" s="70"/>
      <c r="L11" s="95"/>
      <c r="M11" s="132"/>
      <c r="N11" s="132"/>
      <c r="O11" s="132"/>
      <c r="P11" s="113"/>
      <c r="Q11" s="93"/>
      <c r="R11" s="99"/>
      <c r="S11" s="171"/>
      <c r="T11" s="98"/>
      <c r="U11" s="289"/>
      <c r="V11" s="132"/>
      <c r="W11" s="94"/>
      <c r="X11" s="113"/>
      <c r="Y11" s="93"/>
      <c r="Z11" s="292"/>
      <c r="AA11" s="108"/>
      <c r="AB11" s="94"/>
      <c r="AC11" s="59"/>
      <c r="AD11" s="132"/>
      <c r="AE11" s="139"/>
      <c r="AF11" s="113"/>
      <c r="AG11" s="210"/>
      <c r="AH11" s="158"/>
      <c r="AI11" s="91"/>
      <c r="AJ11" s="312"/>
      <c r="AK11" s="95"/>
      <c r="AL11" s="94"/>
      <c r="AM11" s="139"/>
      <c r="AN11" s="33"/>
      <c r="AO11" s="73"/>
    </row>
    <row r="12" spans="1:41" s="13" customFormat="1" ht="14.1" customHeight="1">
      <c r="A12" s="437"/>
      <c r="B12" s="110" t="s">
        <v>555</v>
      </c>
      <c r="C12" s="91"/>
      <c r="D12" s="95"/>
      <c r="E12" s="115"/>
      <c r="F12" s="95"/>
      <c r="G12" s="146"/>
      <c r="H12" s="90"/>
      <c r="I12" s="93"/>
      <c r="J12" s="77"/>
      <c r="K12" s="70"/>
      <c r="L12" s="95"/>
      <c r="M12" s="132"/>
      <c r="N12" s="132"/>
      <c r="O12" s="132"/>
      <c r="P12" s="113"/>
      <c r="Q12" s="203"/>
      <c r="R12" s="99"/>
      <c r="S12" s="171"/>
      <c r="T12" s="98"/>
      <c r="U12" s="156"/>
      <c r="V12" s="132"/>
      <c r="W12" s="146"/>
      <c r="X12" s="113"/>
      <c r="Y12" s="96"/>
      <c r="Z12" s="110"/>
      <c r="AA12" s="91"/>
      <c r="AB12" s="293"/>
      <c r="AC12" s="98"/>
      <c r="AD12" s="132"/>
      <c r="AE12" s="94"/>
      <c r="AF12" s="133"/>
      <c r="AG12" s="93"/>
      <c r="AH12" s="195"/>
      <c r="AI12" s="91"/>
      <c r="AJ12" s="94"/>
      <c r="AK12" s="95"/>
      <c r="AL12" s="95"/>
      <c r="AM12" s="92"/>
      <c r="AN12" s="33"/>
      <c r="AO12" s="73"/>
    </row>
    <row r="13" spans="1:41" s="13" customFormat="1" ht="14.1" customHeight="1">
      <c r="A13" s="437"/>
      <c r="B13" s="330"/>
      <c r="C13" s="108"/>
      <c r="D13" s="172"/>
      <c r="E13" s="139"/>
      <c r="F13" s="139"/>
      <c r="G13" s="157"/>
      <c r="H13" s="113"/>
      <c r="I13" s="93"/>
      <c r="J13" s="110"/>
      <c r="K13" s="154"/>
      <c r="L13" s="172"/>
      <c r="M13" s="115"/>
      <c r="N13" s="132"/>
      <c r="O13" s="94"/>
      <c r="P13" s="133"/>
      <c r="Q13" s="93"/>
      <c r="R13" s="99"/>
      <c r="S13" s="91"/>
      <c r="T13" s="95"/>
      <c r="U13" s="94"/>
      <c r="V13" s="132"/>
      <c r="W13" s="94"/>
      <c r="X13" s="113"/>
      <c r="Y13" s="93"/>
      <c r="Z13" s="99"/>
      <c r="AA13" s="154"/>
      <c r="AB13" s="173"/>
      <c r="AC13" s="132"/>
      <c r="AD13" s="132"/>
      <c r="AE13" s="98"/>
      <c r="AF13" s="113"/>
      <c r="AG13" s="93"/>
      <c r="AH13" s="280"/>
      <c r="AI13" s="91"/>
      <c r="AJ13" s="112"/>
      <c r="AK13" s="59"/>
      <c r="AL13" s="95"/>
      <c r="AM13" s="94"/>
      <c r="AN13" s="107"/>
      <c r="AO13" s="93"/>
    </row>
    <row r="14" spans="1:41" s="13" customFormat="1" ht="14.1" customHeight="1">
      <c r="A14" s="437"/>
      <c r="B14" s="224"/>
      <c r="C14" s="91"/>
      <c r="D14" s="95"/>
      <c r="E14" s="95"/>
      <c r="F14" s="266"/>
      <c r="G14" s="94"/>
      <c r="H14" s="107"/>
      <c r="I14" s="93"/>
      <c r="J14" s="98"/>
      <c r="K14" s="91"/>
      <c r="L14" s="95"/>
      <c r="M14" s="185"/>
      <c r="N14" s="114"/>
      <c r="O14" s="94"/>
      <c r="P14" s="107"/>
      <c r="Q14" s="93"/>
      <c r="R14" s="192"/>
      <c r="S14" s="171"/>
      <c r="T14" s="98"/>
      <c r="U14" s="289"/>
      <c r="V14" s="132"/>
      <c r="W14" s="146"/>
      <c r="X14" s="113"/>
      <c r="Y14" s="93"/>
      <c r="Z14" s="98"/>
      <c r="AA14" s="116"/>
      <c r="AB14" s="114"/>
      <c r="AC14" s="62"/>
      <c r="AD14" s="62"/>
      <c r="AE14" s="94"/>
      <c r="AF14" s="107"/>
      <c r="AG14" s="93"/>
      <c r="AH14" s="248"/>
      <c r="AI14" s="108"/>
      <c r="AJ14" s="172"/>
      <c r="AK14" s="139"/>
      <c r="AL14" s="139"/>
      <c r="AM14" s="157"/>
      <c r="AN14" s="113"/>
      <c r="AO14" s="93"/>
    </row>
    <row r="15" spans="1:41" s="13" customFormat="1" ht="14.1" customHeight="1">
      <c r="A15" s="449" t="s">
        <v>3</v>
      </c>
      <c r="B15" s="268" t="s">
        <v>198</v>
      </c>
      <c r="C15" s="329" t="s">
        <v>285</v>
      </c>
      <c r="D15" s="75">
        <v>40</v>
      </c>
      <c r="E15" s="62">
        <f>D15/90</f>
        <v>0.44444444444444442</v>
      </c>
      <c r="F15" s="132"/>
      <c r="G15" s="94"/>
      <c r="H15" s="113">
        <f>(D15*$D$2)/1000</f>
        <v>18.48</v>
      </c>
      <c r="I15" s="93"/>
      <c r="J15" s="313"/>
      <c r="K15" s="91"/>
      <c r="L15" s="95"/>
      <c r="M15" s="132"/>
      <c r="N15" s="132"/>
      <c r="O15" s="95"/>
      <c r="P15" s="133"/>
      <c r="Q15" s="308"/>
      <c r="R15" s="198"/>
      <c r="S15" s="383"/>
      <c r="T15" s="290"/>
      <c r="U15" s="291"/>
      <c r="V15" s="132"/>
      <c r="W15" s="146"/>
      <c r="X15" s="113"/>
      <c r="Y15" s="93"/>
      <c r="Z15" s="58"/>
      <c r="AA15" s="91"/>
      <c r="AB15" s="95"/>
      <c r="AC15" s="132"/>
      <c r="AD15" s="98"/>
      <c r="AE15" s="94"/>
      <c r="AF15" s="113"/>
      <c r="AG15" s="93"/>
      <c r="AH15" s="58"/>
      <c r="AI15" s="171"/>
      <c r="AJ15" s="94"/>
      <c r="AK15" s="132"/>
      <c r="AL15" s="139"/>
      <c r="AM15" s="94"/>
      <c r="AN15" s="133"/>
      <c r="AO15" s="93"/>
    </row>
    <row r="16" spans="1:41" s="13" customFormat="1" ht="14.1" customHeight="1">
      <c r="A16" s="449"/>
      <c r="B16" s="269" t="s">
        <v>200</v>
      </c>
      <c r="C16" s="91" t="s">
        <v>556</v>
      </c>
      <c r="D16" s="75">
        <v>20</v>
      </c>
      <c r="E16" s="62">
        <f>D16/85</f>
        <v>0.23529411764705882</v>
      </c>
      <c r="F16" s="132"/>
      <c r="G16" s="94"/>
      <c r="H16" s="113">
        <f>(D16*$D$2)/1000</f>
        <v>9.24</v>
      </c>
      <c r="I16" s="93"/>
      <c r="J16" s="99"/>
      <c r="K16" s="91"/>
      <c r="L16" s="95"/>
      <c r="M16" s="132"/>
      <c r="N16" s="95"/>
      <c r="O16" s="95"/>
      <c r="P16" s="133"/>
      <c r="Q16" s="298"/>
      <c r="R16" s="385"/>
      <c r="S16" s="383"/>
      <c r="T16" s="262"/>
      <c r="U16" s="291"/>
      <c r="V16" s="132"/>
      <c r="W16" s="146"/>
      <c r="X16" s="113"/>
      <c r="Y16" s="93"/>
      <c r="Z16" s="99"/>
      <c r="AA16" s="91"/>
      <c r="AB16" s="95"/>
      <c r="AC16" s="132"/>
      <c r="AD16" s="98"/>
      <c r="AE16" s="94"/>
      <c r="AF16" s="113"/>
      <c r="AG16" s="93"/>
      <c r="AH16" s="99"/>
      <c r="AI16" s="208"/>
      <c r="AJ16" s="94"/>
      <c r="AK16" s="140"/>
      <c r="AL16" s="140"/>
      <c r="AM16" s="94"/>
      <c r="AN16" s="133"/>
      <c r="AO16" s="100"/>
    </row>
    <row r="17" spans="1:41" s="13" customFormat="1" ht="14.1" customHeight="1">
      <c r="A17" s="449"/>
      <c r="B17" s="269" t="s">
        <v>93</v>
      </c>
      <c r="C17" s="91" t="s">
        <v>557</v>
      </c>
      <c r="D17" s="59">
        <v>20</v>
      </c>
      <c r="E17" s="148"/>
      <c r="F17" s="146"/>
      <c r="G17" s="98">
        <f>D17/100</f>
        <v>0.2</v>
      </c>
      <c r="H17" s="113">
        <f>(D17*$D$2)/1000</f>
        <v>9.24</v>
      </c>
      <c r="I17" s="93"/>
      <c r="J17" s="99"/>
      <c r="K17" s="91"/>
      <c r="L17" s="95"/>
      <c r="M17" s="132"/>
      <c r="N17" s="139"/>
      <c r="O17" s="95"/>
      <c r="P17" s="133"/>
      <c r="Q17" s="298"/>
      <c r="R17" s="77"/>
      <c r="S17" s="383"/>
      <c r="T17" s="75"/>
      <c r="U17" s="188"/>
      <c r="V17" s="98"/>
      <c r="W17" s="189"/>
      <c r="X17" s="90"/>
      <c r="Y17" s="315"/>
      <c r="Z17" s="99"/>
      <c r="AA17" s="91"/>
      <c r="AB17" s="95"/>
      <c r="AC17" s="132"/>
      <c r="AD17" s="98"/>
      <c r="AE17" s="94"/>
      <c r="AF17" s="113"/>
      <c r="AG17" s="93"/>
      <c r="AH17" s="99"/>
      <c r="AI17" s="208"/>
      <c r="AJ17" s="94"/>
      <c r="AK17" s="132"/>
      <c r="AL17" s="139"/>
      <c r="AM17" s="94"/>
      <c r="AN17" s="133"/>
      <c r="AO17" s="93"/>
    </row>
    <row r="18" spans="1:41" s="13" customFormat="1" ht="14.1" customHeight="1">
      <c r="A18" s="449"/>
      <c r="B18" s="71" t="s">
        <v>262</v>
      </c>
      <c r="C18" s="91" t="s">
        <v>551</v>
      </c>
      <c r="D18" s="95">
        <v>10</v>
      </c>
      <c r="E18" s="115"/>
      <c r="F18" s="132"/>
      <c r="G18" s="94">
        <f>D18/100</f>
        <v>0.1</v>
      </c>
      <c r="H18" s="33">
        <f>(D18*$D$2)/1000</f>
        <v>4.62</v>
      </c>
      <c r="I18" s="93"/>
      <c r="J18" s="99"/>
      <c r="K18" s="91"/>
      <c r="L18" s="95"/>
      <c r="M18" s="132"/>
      <c r="N18" s="139"/>
      <c r="O18" s="95"/>
      <c r="P18" s="133"/>
      <c r="Q18" s="298"/>
      <c r="R18" s="77"/>
      <c r="S18" s="384"/>
      <c r="T18" s="75"/>
      <c r="U18" s="132"/>
      <c r="V18" s="132"/>
      <c r="W18" s="92"/>
      <c r="X18" s="90"/>
      <c r="Y18" s="93"/>
      <c r="Z18" s="99"/>
      <c r="AA18" s="91"/>
      <c r="AB18" s="95"/>
      <c r="AC18" s="132"/>
      <c r="AD18" s="98"/>
      <c r="AE18" s="94"/>
      <c r="AF18" s="113"/>
      <c r="AG18" s="93"/>
      <c r="AH18" s="67"/>
      <c r="AI18" s="208"/>
      <c r="AJ18" s="262"/>
      <c r="AK18" s="220"/>
      <c r="AL18" s="146"/>
      <c r="AM18" s="94"/>
      <c r="AN18" s="133"/>
      <c r="AO18" s="100"/>
    </row>
    <row r="19" spans="1:41" s="13" customFormat="1" ht="14.1" customHeight="1">
      <c r="A19" s="449"/>
      <c r="B19" s="110" t="s">
        <v>159</v>
      </c>
      <c r="C19" s="91"/>
      <c r="D19" s="95"/>
      <c r="E19" s="132"/>
      <c r="F19" s="132"/>
      <c r="G19" s="94"/>
      <c r="H19" s="113"/>
      <c r="I19" s="100"/>
      <c r="J19" s="194"/>
      <c r="K19" s="91"/>
      <c r="L19" s="95"/>
      <c r="M19" s="94"/>
      <c r="N19" s="95"/>
      <c r="O19" s="132"/>
      <c r="P19" s="133"/>
      <c r="Q19" s="314"/>
      <c r="R19" s="77"/>
      <c r="S19" s="384"/>
      <c r="T19" s="75"/>
      <c r="U19" s="132"/>
      <c r="V19" s="132"/>
      <c r="W19" s="92"/>
      <c r="X19" s="90"/>
      <c r="Y19" s="96"/>
      <c r="Z19" s="110"/>
      <c r="AA19" s="212"/>
      <c r="AB19" s="207"/>
      <c r="AC19" s="94"/>
      <c r="AD19" s="95"/>
      <c r="AE19" s="132"/>
      <c r="AF19" s="133"/>
      <c r="AG19" s="93"/>
      <c r="AH19" s="192"/>
      <c r="AI19" s="91"/>
      <c r="AJ19" s="95"/>
      <c r="AK19" s="132"/>
      <c r="AL19" s="132"/>
      <c r="AM19" s="92"/>
      <c r="AN19" s="133"/>
      <c r="AO19" s="100"/>
    </row>
    <row r="20" spans="1:41" s="13" customFormat="1" ht="14.1" customHeight="1">
      <c r="A20" s="437"/>
      <c r="B20" s="98"/>
      <c r="C20" s="249"/>
      <c r="D20" s="382"/>
      <c r="E20" s="62"/>
      <c r="F20" s="62"/>
      <c r="G20" s="62"/>
      <c r="H20" s="107"/>
      <c r="I20" s="93"/>
      <c r="J20" s="224"/>
      <c r="K20" s="63"/>
      <c r="L20" s="62"/>
      <c r="M20" s="62"/>
      <c r="N20" s="62"/>
      <c r="O20" s="62"/>
      <c r="P20" s="107"/>
      <c r="Q20" s="298"/>
      <c r="R20" s="79"/>
      <c r="S20" s="384"/>
      <c r="T20" s="75"/>
      <c r="U20" s="62"/>
      <c r="V20" s="62"/>
      <c r="W20" s="92"/>
      <c r="X20" s="133"/>
      <c r="Y20" s="96"/>
      <c r="Z20" s="98"/>
      <c r="AA20" s="91"/>
      <c r="AB20" s="95"/>
      <c r="AC20" s="95"/>
      <c r="AD20" s="95"/>
      <c r="AE20" s="94"/>
      <c r="AF20" s="107"/>
      <c r="AG20" s="93"/>
      <c r="AH20" s="224"/>
      <c r="AI20" s="149"/>
      <c r="AJ20" s="95"/>
      <c r="AK20" s="150"/>
      <c r="AL20" s="132"/>
      <c r="AM20" s="94"/>
      <c r="AN20" s="133"/>
      <c r="AO20" s="93"/>
    </row>
    <row r="21" spans="1:41" s="13" customFormat="1" ht="14.1" customHeight="1">
      <c r="A21" s="446" t="s">
        <v>4</v>
      </c>
      <c r="B21" s="200" t="s">
        <v>93</v>
      </c>
      <c r="C21" s="171" t="s">
        <v>94</v>
      </c>
      <c r="D21" s="220">
        <v>75</v>
      </c>
      <c r="E21" s="221"/>
      <c r="F21" s="221"/>
      <c r="G21" s="139">
        <f>D21/100</f>
        <v>0.75</v>
      </c>
      <c r="H21" s="222">
        <f>(D21*$D$2)/1000</f>
        <v>34.65</v>
      </c>
      <c r="I21" s="223"/>
      <c r="J21" s="200"/>
      <c r="K21" s="171"/>
      <c r="L21" s="220"/>
      <c r="M21" s="98"/>
      <c r="N21" s="221"/>
      <c r="O21" s="139"/>
      <c r="P21" s="222"/>
      <c r="Q21" s="223"/>
      <c r="R21" s="200"/>
      <c r="S21" s="171"/>
      <c r="T21" s="220"/>
      <c r="U21" s="98"/>
      <c r="V21" s="221"/>
      <c r="W21" s="139"/>
      <c r="X21" s="222"/>
      <c r="Y21" s="223"/>
      <c r="Z21" s="186"/>
      <c r="AA21" s="171"/>
      <c r="AB21" s="172"/>
      <c r="AC21" s="62"/>
      <c r="AD21" s="62"/>
      <c r="AE21" s="94"/>
      <c r="AF21" s="113"/>
      <c r="AG21" s="96"/>
      <c r="AH21" s="186"/>
      <c r="AI21" s="171"/>
      <c r="AJ21" s="172"/>
      <c r="AK21" s="62"/>
      <c r="AL21" s="62"/>
      <c r="AM21" s="94"/>
      <c r="AN21" s="113"/>
      <c r="AO21" s="96"/>
    </row>
    <row r="22" spans="1:41" s="13" customFormat="1" ht="14.1" customHeight="1">
      <c r="A22" s="447"/>
      <c r="B22" s="200" t="s">
        <v>97</v>
      </c>
      <c r="C22" s="439" t="s">
        <v>98</v>
      </c>
      <c r="D22" s="95"/>
      <c r="E22" s="95"/>
      <c r="F22" s="95"/>
      <c r="G22" s="94"/>
      <c r="H22" s="107"/>
      <c r="I22" s="93"/>
      <c r="J22" s="200"/>
      <c r="K22" s="439"/>
      <c r="L22" s="95"/>
      <c r="M22" s="95"/>
      <c r="N22" s="95"/>
      <c r="O22" s="94"/>
      <c r="P22" s="107"/>
      <c r="Q22" s="93"/>
      <c r="R22" s="200"/>
      <c r="S22" s="439"/>
      <c r="T22" s="95"/>
      <c r="U22" s="95"/>
      <c r="V22" s="95"/>
      <c r="W22" s="94"/>
      <c r="X22" s="107"/>
      <c r="Y22" s="93"/>
      <c r="Z22" s="186"/>
      <c r="AA22" s="439"/>
      <c r="AB22" s="95"/>
      <c r="AC22" s="95"/>
      <c r="AD22" s="95"/>
      <c r="AE22" s="94"/>
      <c r="AF22" s="107"/>
      <c r="AG22" s="93"/>
      <c r="AH22" s="186"/>
      <c r="AI22" s="439"/>
      <c r="AJ22" s="95"/>
      <c r="AK22" s="95"/>
      <c r="AL22" s="95"/>
      <c r="AM22" s="94"/>
      <c r="AN22" s="107"/>
      <c r="AO22" s="93"/>
    </row>
    <row r="23" spans="1:41" s="13" customFormat="1" ht="14.1" customHeight="1">
      <c r="A23" s="447"/>
      <c r="B23" s="200" t="s">
        <v>100</v>
      </c>
      <c r="C23" s="440"/>
      <c r="D23" s="95"/>
      <c r="E23" s="95"/>
      <c r="F23" s="62"/>
      <c r="G23" s="94"/>
      <c r="H23" s="107"/>
      <c r="I23" s="93"/>
      <c r="J23" s="200"/>
      <c r="K23" s="440"/>
      <c r="L23" s="172"/>
      <c r="M23" s="95"/>
      <c r="N23" s="62"/>
      <c r="O23" s="94"/>
      <c r="P23" s="107"/>
      <c r="Q23" s="93"/>
      <c r="R23" s="200"/>
      <c r="S23" s="440"/>
      <c r="T23" s="172"/>
      <c r="U23" s="95"/>
      <c r="V23" s="62"/>
      <c r="W23" s="94"/>
      <c r="X23" s="107"/>
      <c r="Y23" s="93"/>
      <c r="Z23" s="186"/>
      <c r="AA23" s="440"/>
      <c r="AB23" s="95"/>
      <c r="AC23" s="95"/>
      <c r="AD23" s="62"/>
      <c r="AE23" s="94"/>
      <c r="AF23" s="107"/>
      <c r="AG23" s="93"/>
      <c r="AH23" s="186"/>
      <c r="AI23" s="440"/>
      <c r="AJ23" s="95"/>
      <c r="AK23" s="95"/>
      <c r="AL23" s="62"/>
      <c r="AM23" s="94"/>
      <c r="AN23" s="107"/>
      <c r="AO23" s="93"/>
    </row>
    <row r="24" spans="1:41" s="13" customFormat="1" ht="14.1" customHeight="1">
      <c r="A24" s="448"/>
      <c r="B24" s="98" t="s">
        <v>101</v>
      </c>
      <c r="C24" s="440"/>
      <c r="D24" s="95"/>
      <c r="E24" s="95"/>
      <c r="F24" s="95"/>
      <c r="G24" s="94"/>
      <c r="H24" s="107"/>
      <c r="I24" s="93"/>
      <c r="J24" s="98"/>
      <c r="K24" s="440"/>
      <c r="L24" s="95"/>
      <c r="M24" s="95"/>
      <c r="N24" s="95"/>
      <c r="O24" s="94"/>
      <c r="P24" s="107"/>
      <c r="Q24" s="93"/>
      <c r="R24" s="98"/>
      <c r="S24" s="440"/>
      <c r="T24" s="95"/>
      <c r="U24" s="95"/>
      <c r="V24" s="95"/>
      <c r="W24" s="94"/>
      <c r="X24" s="107"/>
      <c r="Y24" s="93"/>
      <c r="Z24" s="187"/>
      <c r="AA24" s="440"/>
      <c r="AB24" s="95"/>
      <c r="AC24" s="95"/>
      <c r="AD24" s="95"/>
      <c r="AE24" s="94"/>
      <c r="AF24" s="107"/>
      <c r="AG24" s="93"/>
      <c r="AH24" s="187"/>
      <c r="AI24" s="440"/>
      <c r="AJ24" s="95"/>
      <c r="AK24" s="95"/>
      <c r="AL24" s="95"/>
      <c r="AM24" s="94"/>
      <c r="AN24" s="107"/>
      <c r="AO24" s="93"/>
    </row>
    <row r="25" spans="1:41" s="13" customFormat="1" ht="14.1" customHeight="1">
      <c r="A25" s="446" t="s">
        <v>0</v>
      </c>
      <c r="B25" s="215" t="s">
        <v>442</v>
      </c>
      <c r="C25" s="238" t="s">
        <v>473</v>
      </c>
      <c r="D25" s="78">
        <v>20</v>
      </c>
      <c r="E25" s="239"/>
      <c r="F25" s="94"/>
      <c r="G25" s="94">
        <f>D25/100</f>
        <v>0.2</v>
      </c>
      <c r="H25" s="133">
        <f>(D25*$D$2)/1000</f>
        <v>9.24</v>
      </c>
      <c r="I25" s="93"/>
      <c r="J25" s="58"/>
      <c r="K25" s="261"/>
      <c r="L25" s="94"/>
      <c r="M25" s="137"/>
      <c r="N25" s="86"/>
      <c r="O25" s="94"/>
      <c r="P25" s="113"/>
      <c r="Q25" s="93"/>
      <c r="R25" s="187"/>
      <c r="S25" s="346"/>
      <c r="T25" s="95"/>
      <c r="U25" s="95"/>
      <c r="V25" s="95"/>
      <c r="W25" s="94"/>
      <c r="X25" s="107"/>
      <c r="Y25" s="93"/>
      <c r="Z25" s="215"/>
      <c r="AA25" s="238"/>
      <c r="AB25" s="78"/>
      <c r="AC25" s="239"/>
      <c r="AD25" s="94"/>
      <c r="AE25" s="94"/>
      <c r="AF25" s="113"/>
      <c r="AG25" s="93"/>
      <c r="AH25" s="237"/>
      <c r="AI25" s="238"/>
      <c r="AJ25" s="78"/>
      <c r="AK25" s="239"/>
      <c r="AL25" s="94"/>
      <c r="AM25" s="94"/>
      <c r="AN25" s="133"/>
      <c r="AO25" s="100"/>
    </row>
    <row r="26" spans="1:41" s="13" customFormat="1" ht="14.1" customHeight="1">
      <c r="A26" s="447"/>
      <c r="B26" s="216" t="s">
        <v>228</v>
      </c>
      <c r="C26" s="18" t="s">
        <v>259</v>
      </c>
      <c r="D26" s="78">
        <v>15</v>
      </c>
      <c r="E26" s="146"/>
      <c r="F26" s="209">
        <f>D26*0.6/35</f>
        <v>0.25714285714285712</v>
      </c>
      <c r="G26" s="94"/>
      <c r="H26" s="133">
        <f>(D26*$D$2)/1000</f>
        <v>6.93</v>
      </c>
      <c r="I26" s="93"/>
      <c r="J26" s="99"/>
      <c r="K26" s="91"/>
      <c r="L26" s="94"/>
      <c r="M26" s="72"/>
      <c r="N26" s="75"/>
      <c r="O26" s="94"/>
      <c r="P26" s="113"/>
      <c r="Q26" s="93"/>
      <c r="R26" s="216"/>
      <c r="S26" s="18"/>
      <c r="T26" s="78"/>
      <c r="U26" s="146"/>
      <c r="V26" s="209"/>
      <c r="W26" s="94"/>
      <c r="X26" s="133"/>
      <c r="Y26" s="100"/>
      <c r="Z26" s="215"/>
      <c r="AA26" s="238"/>
      <c r="AB26" s="78"/>
      <c r="AC26" s="239"/>
      <c r="AD26" s="94"/>
      <c r="AE26" s="94"/>
      <c r="AF26" s="113"/>
      <c r="AG26" s="93"/>
      <c r="AH26" s="99"/>
      <c r="AI26" s="171"/>
      <c r="AJ26" s="94"/>
      <c r="AK26" s="163"/>
      <c r="AL26" s="75"/>
      <c r="AM26" s="78"/>
      <c r="AN26" s="222"/>
      <c r="AO26" s="93"/>
    </row>
    <row r="27" spans="1:41" s="13" customFormat="1" ht="14.1" customHeight="1">
      <c r="A27" s="447"/>
      <c r="B27" s="216" t="s">
        <v>258</v>
      </c>
      <c r="C27" s="238"/>
      <c r="D27" s="78"/>
      <c r="E27" s="239"/>
      <c r="F27" s="94"/>
      <c r="G27" s="94"/>
      <c r="H27" s="133"/>
      <c r="I27" s="96"/>
      <c r="J27" s="99"/>
      <c r="K27" s="259"/>
      <c r="L27" s="94"/>
      <c r="M27" s="78"/>
      <c r="N27" s="78"/>
      <c r="O27" s="94"/>
      <c r="P27" s="113"/>
      <c r="Q27" s="100"/>
      <c r="R27" s="216"/>
      <c r="S27" s="238"/>
      <c r="T27" s="78"/>
      <c r="U27" s="239"/>
      <c r="V27" s="94"/>
      <c r="W27" s="94"/>
      <c r="X27" s="133"/>
      <c r="Y27" s="93"/>
      <c r="Z27" s="216"/>
      <c r="AA27" s="18"/>
      <c r="AB27" s="78"/>
      <c r="AC27" s="146"/>
      <c r="AD27" s="209"/>
      <c r="AE27" s="94"/>
      <c r="AF27" s="113"/>
      <c r="AG27" s="100"/>
      <c r="AH27" s="99"/>
      <c r="AI27" s="208"/>
      <c r="AJ27" s="94"/>
      <c r="AK27" s="72"/>
      <c r="AL27" s="75"/>
      <c r="AM27" s="134"/>
      <c r="AN27" s="222"/>
      <c r="AO27" s="96"/>
    </row>
    <row r="28" spans="1:41" s="13" customFormat="1" ht="14.1" customHeight="1">
      <c r="A28" s="447"/>
      <c r="B28" s="240" t="s">
        <v>208</v>
      </c>
      <c r="C28" s="18"/>
      <c r="D28" s="94"/>
      <c r="E28" s="62"/>
      <c r="F28" s="146"/>
      <c r="G28" s="146"/>
      <c r="H28" s="133"/>
      <c r="I28" s="73"/>
      <c r="J28" s="77"/>
      <c r="K28" s="208"/>
      <c r="L28" s="94"/>
      <c r="M28" s="78"/>
      <c r="N28" s="78"/>
      <c r="O28" s="94"/>
      <c r="P28" s="113"/>
      <c r="Q28" s="93"/>
      <c r="R28" s="240"/>
      <c r="S28" s="18"/>
      <c r="T28" s="94"/>
      <c r="U28" s="62"/>
      <c r="V28" s="146"/>
      <c r="W28" s="146"/>
      <c r="X28" s="133"/>
      <c r="Y28" s="93"/>
      <c r="Z28" s="216"/>
      <c r="AA28" s="238"/>
      <c r="AB28" s="78"/>
      <c r="AC28" s="239"/>
      <c r="AD28" s="94"/>
      <c r="AE28" s="94"/>
      <c r="AF28" s="113"/>
      <c r="AG28" s="93"/>
      <c r="AH28" s="99"/>
      <c r="AI28" s="171"/>
      <c r="AJ28" s="94"/>
      <c r="AK28" s="163"/>
      <c r="AL28" s="75"/>
      <c r="AM28" s="78"/>
      <c r="AN28" s="222"/>
      <c r="AO28" s="73"/>
    </row>
    <row r="29" spans="1:41" s="13" customFormat="1" ht="14.1" customHeight="1">
      <c r="A29" s="447"/>
      <c r="B29" s="240" t="s">
        <v>107</v>
      </c>
      <c r="C29" s="18"/>
      <c r="D29" s="94"/>
      <c r="E29" s="257"/>
      <c r="F29" s="257"/>
      <c r="G29" s="78"/>
      <c r="H29" s="85"/>
      <c r="I29" s="117"/>
      <c r="J29" s="77"/>
      <c r="K29" s="208"/>
      <c r="L29" s="213"/>
      <c r="M29" s="78"/>
      <c r="N29" s="78"/>
      <c r="O29" s="78"/>
      <c r="P29" s="113"/>
      <c r="Q29" s="93"/>
      <c r="R29" s="240"/>
      <c r="S29" s="18"/>
      <c r="T29" s="94"/>
      <c r="U29" s="257"/>
      <c r="V29" s="257"/>
      <c r="W29" s="78"/>
      <c r="X29" s="85"/>
      <c r="Y29" s="136"/>
      <c r="Z29" s="240"/>
      <c r="AA29" s="18"/>
      <c r="AB29" s="94"/>
      <c r="AC29" s="62"/>
      <c r="AD29" s="146"/>
      <c r="AE29" s="146"/>
      <c r="AF29" s="133"/>
      <c r="AG29" s="93"/>
      <c r="AH29" s="99"/>
      <c r="AI29" s="63"/>
      <c r="AJ29" s="62"/>
      <c r="AK29" s="163"/>
      <c r="AL29" s="75"/>
      <c r="AM29" s="75"/>
      <c r="AN29" s="85"/>
      <c r="AO29" s="117"/>
    </row>
    <row r="30" spans="1:41" s="13" customFormat="1" ht="14.1" customHeight="1">
      <c r="A30" s="447"/>
      <c r="B30" s="77"/>
      <c r="C30" s="174"/>
      <c r="D30" s="94"/>
      <c r="E30" s="75"/>
      <c r="F30" s="75"/>
      <c r="G30" s="75"/>
      <c r="H30" s="113"/>
      <c r="I30" s="73"/>
      <c r="J30" s="77"/>
      <c r="K30" s="208"/>
      <c r="L30" s="94"/>
      <c r="M30" s="75"/>
      <c r="N30" s="75"/>
      <c r="O30" s="78"/>
      <c r="P30" s="113"/>
      <c r="Q30" s="136"/>
      <c r="R30" s="77"/>
      <c r="S30" s="70"/>
      <c r="T30" s="95"/>
      <c r="U30" s="135"/>
      <c r="V30" s="72"/>
      <c r="W30" s="78"/>
      <c r="X30" s="85"/>
      <c r="Y30" s="73"/>
      <c r="Z30" s="240"/>
      <c r="AA30" s="18"/>
      <c r="AB30" s="94"/>
      <c r="AC30" s="257"/>
      <c r="AD30" s="257"/>
      <c r="AE30" s="78"/>
      <c r="AF30" s="85"/>
      <c r="AG30" s="136"/>
      <c r="AH30" s="60"/>
      <c r="AI30" s="63"/>
      <c r="AJ30" s="62"/>
      <c r="AK30" s="164"/>
      <c r="AL30" s="75"/>
      <c r="AM30" s="79"/>
      <c r="AN30" s="165"/>
      <c r="AO30" s="73"/>
    </row>
    <row r="31" spans="1:41" s="13" customFormat="1" ht="14.1" customHeight="1">
      <c r="A31" s="447"/>
      <c r="B31" s="77"/>
      <c r="C31" s="174"/>
      <c r="D31" s="94"/>
      <c r="E31" s="75"/>
      <c r="F31" s="75"/>
      <c r="G31" s="75"/>
      <c r="H31" s="113"/>
      <c r="I31" s="73"/>
      <c r="J31" s="77"/>
      <c r="K31" s="174"/>
      <c r="L31" s="94"/>
      <c r="M31" s="75"/>
      <c r="N31" s="75"/>
      <c r="O31" s="75"/>
      <c r="P31" s="113"/>
      <c r="Q31" s="84"/>
      <c r="R31" s="77"/>
      <c r="S31" s="70"/>
      <c r="T31" s="95"/>
      <c r="U31" s="135"/>
      <c r="V31" s="72"/>
      <c r="W31" s="78"/>
      <c r="X31" s="85"/>
      <c r="Y31" s="73"/>
      <c r="Z31" s="60"/>
      <c r="AA31" s="146"/>
      <c r="AB31" s="213"/>
      <c r="AC31" s="78"/>
      <c r="AD31" s="78"/>
      <c r="AE31" s="78"/>
      <c r="AF31" s="113"/>
      <c r="AG31" s="73"/>
      <c r="AH31" s="60"/>
      <c r="AI31" s="146"/>
      <c r="AJ31" s="213"/>
      <c r="AK31" s="78"/>
      <c r="AL31" s="78"/>
      <c r="AM31" s="78"/>
      <c r="AN31" s="113"/>
      <c r="AO31" s="73"/>
    </row>
    <row r="32" spans="1:41" s="13" customFormat="1" ht="14.1" customHeight="1">
      <c r="A32" s="448"/>
      <c r="B32" s="224" t="s">
        <v>52</v>
      </c>
      <c r="C32" s="64"/>
      <c r="D32" s="65"/>
      <c r="E32" s="25"/>
      <c r="F32" s="25"/>
      <c r="G32" s="78"/>
      <c r="H32" s="117"/>
      <c r="I32" s="118"/>
      <c r="J32" s="224"/>
      <c r="K32" s="64"/>
      <c r="L32" s="65"/>
      <c r="M32" s="25"/>
      <c r="N32" s="25"/>
      <c r="O32" s="78"/>
      <c r="P32" s="117"/>
      <c r="Q32" s="151"/>
      <c r="R32" s="224"/>
      <c r="S32" s="64"/>
      <c r="T32" s="65"/>
      <c r="U32" s="25"/>
      <c r="V32" s="25"/>
      <c r="W32" s="25"/>
      <c r="X32" s="85"/>
      <c r="Y32" s="118"/>
      <c r="Z32" s="224"/>
      <c r="AA32" s="64"/>
      <c r="AB32" s="65"/>
      <c r="AC32" s="75"/>
      <c r="AD32" s="75"/>
      <c r="AE32" s="78"/>
      <c r="AF32" s="33"/>
      <c r="AG32" s="73"/>
      <c r="AH32" s="224"/>
      <c r="AI32" s="64"/>
      <c r="AJ32" s="65"/>
      <c r="AK32" s="75"/>
      <c r="AL32" s="75"/>
      <c r="AM32" s="78"/>
      <c r="AN32" s="33"/>
      <c r="AO32" s="73"/>
    </row>
    <row r="33" spans="1:41" s="13" customFormat="1" ht="14.1" customHeight="1">
      <c r="A33" s="455"/>
      <c r="B33" s="444" t="s">
        <v>117</v>
      </c>
      <c r="C33" s="217" t="s">
        <v>39</v>
      </c>
      <c r="D33" s="275"/>
      <c r="E33" s="218"/>
      <c r="F33" s="218"/>
      <c r="G33" s="218"/>
      <c r="H33" s="159"/>
      <c r="I33" s="160" t="s">
        <v>79</v>
      </c>
      <c r="J33" s="444" t="s">
        <v>117</v>
      </c>
      <c r="K33" s="217" t="s">
        <v>39</v>
      </c>
      <c r="L33" s="160"/>
      <c r="M33" s="218"/>
      <c r="N33" s="218"/>
      <c r="O33" s="218"/>
      <c r="P33" s="159"/>
      <c r="Q33" s="160" t="s">
        <v>79</v>
      </c>
      <c r="R33" s="444" t="s">
        <v>117</v>
      </c>
      <c r="S33" s="217" t="s">
        <v>39</v>
      </c>
      <c r="T33" s="159"/>
      <c r="U33" s="218"/>
      <c r="V33" s="218"/>
      <c r="W33" s="218"/>
      <c r="X33" s="159"/>
      <c r="Y33" s="160" t="s">
        <v>79</v>
      </c>
      <c r="Z33" s="444" t="s">
        <v>117</v>
      </c>
      <c r="AA33" s="217" t="s">
        <v>39</v>
      </c>
      <c r="AB33" s="159"/>
      <c r="AC33" s="218"/>
      <c r="AD33" s="218"/>
      <c r="AE33" s="218"/>
      <c r="AF33" s="159"/>
      <c r="AG33" s="160" t="s">
        <v>79</v>
      </c>
      <c r="AH33" s="444" t="s">
        <v>117</v>
      </c>
      <c r="AI33" s="217" t="s">
        <v>39</v>
      </c>
      <c r="AJ33" s="159"/>
      <c r="AK33" s="218"/>
      <c r="AL33" s="218"/>
      <c r="AM33" s="218"/>
      <c r="AN33" s="159"/>
      <c r="AO33" s="160" t="s">
        <v>79</v>
      </c>
    </row>
    <row r="34" spans="1:41" s="13" customFormat="1" ht="14.1" customHeight="1">
      <c r="A34" s="453"/>
      <c r="B34" s="444"/>
      <c r="C34" s="42" t="s">
        <v>47</v>
      </c>
      <c r="D34" s="101"/>
      <c r="E34" s="119"/>
      <c r="F34" s="119"/>
      <c r="G34" s="119"/>
      <c r="H34" s="161"/>
      <c r="I34" s="51">
        <f>SUM(E5:E32)</f>
        <v>5.1797385620915035</v>
      </c>
      <c r="J34" s="444"/>
      <c r="K34" s="42" t="s">
        <v>47</v>
      </c>
      <c r="L34" s="50"/>
      <c r="M34" s="123"/>
      <c r="N34" s="123"/>
      <c r="O34" s="123"/>
      <c r="P34" s="161"/>
      <c r="Q34" s="51">
        <f>SUM(M5:M32)</f>
        <v>0</v>
      </c>
      <c r="R34" s="444"/>
      <c r="S34" s="42" t="s">
        <v>47</v>
      </c>
      <c r="T34" s="50"/>
      <c r="U34" s="123"/>
      <c r="V34" s="123"/>
      <c r="W34" s="123"/>
      <c r="X34" s="161"/>
      <c r="Y34" s="51">
        <f>SUM(U5:U32)</f>
        <v>0</v>
      </c>
      <c r="Z34" s="444"/>
      <c r="AA34" s="42" t="s">
        <v>47</v>
      </c>
      <c r="AB34" s="50"/>
      <c r="AC34" s="123"/>
      <c r="AD34" s="123"/>
      <c r="AE34" s="123"/>
      <c r="AF34" s="161"/>
      <c r="AG34" s="51">
        <f>SUM(AC5:AC32)</f>
        <v>0</v>
      </c>
      <c r="AH34" s="444"/>
      <c r="AI34" s="42" t="s">
        <v>47</v>
      </c>
      <c r="AJ34" s="50"/>
      <c r="AK34" s="123"/>
      <c r="AL34" s="123"/>
      <c r="AM34" s="123"/>
      <c r="AN34" s="161"/>
      <c r="AO34" s="51">
        <f>SUM(AK5:AK32)</f>
        <v>0</v>
      </c>
    </row>
    <row r="35" spans="1:41" s="16" customFormat="1" ht="14.1" customHeight="1">
      <c r="A35" s="453"/>
      <c r="B35" s="444"/>
      <c r="C35" s="43" t="s">
        <v>48</v>
      </c>
      <c r="D35" s="102"/>
      <c r="E35" s="119"/>
      <c r="F35" s="119"/>
      <c r="G35" s="119"/>
      <c r="H35" s="161"/>
      <c r="I35" s="51">
        <f>SUM(F5:F32)</f>
        <v>2.2571428571428571</v>
      </c>
      <c r="J35" s="444"/>
      <c r="K35" s="43" t="s">
        <v>48</v>
      </c>
      <c r="L35" s="51"/>
      <c r="M35" s="123"/>
      <c r="N35" s="123"/>
      <c r="O35" s="123"/>
      <c r="P35" s="161"/>
      <c r="Q35" s="51">
        <f>SUM(N5:N32)</f>
        <v>0</v>
      </c>
      <c r="R35" s="444"/>
      <c r="S35" s="43" t="s">
        <v>48</v>
      </c>
      <c r="T35" s="51"/>
      <c r="U35" s="123"/>
      <c r="V35" s="123"/>
      <c r="W35" s="123"/>
      <c r="X35" s="161"/>
      <c r="Y35" s="51">
        <f>SUM(V5:V32)</f>
        <v>0</v>
      </c>
      <c r="Z35" s="444"/>
      <c r="AA35" s="43" t="s">
        <v>48</v>
      </c>
      <c r="AB35" s="51"/>
      <c r="AC35" s="123"/>
      <c r="AD35" s="123"/>
      <c r="AE35" s="123"/>
      <c r="AF35" s="161"/>
      <c r="AG35" s="51">
        <f>SUM(AD5:AD32)</f>
        <v>0</v>
      </c>
      <c r="AH35" s="444"/>
      <c r="AI35" s="43" t="s">
        <v>48</v>
      </c>
      <c r="AJ35" s="51"/>
      <c r="AK35" s="123"/>
      <c r="AL35" s="123"/>
      <c r="AM35" s="123"/>
      <c r="AN35" s="161"/>
      <c r="AO35" s="51">
        <f>SUM(AL5:AL32)</f>
        <v>0</v>
      </c>
    </row>
    <row r="36" spans="1:41" s="16" customFormat="1" ht="14.1" customHeight="1">
      <c r="A36" s="453"/>
      <c r="B36" s="444"/>
      <c r="C36" s="44" t="s">
        <v>40</v>
      </c>
      <c r="D36" s="103"/>
      <c r="E36" s="101"/>
      <c r="F36" s="101"/>
      <c r="G36" s="101"/>
      <c r="H36" s="162"/>
      <c r="I36" s="51">
        <f>SUM(G7:G32)</f>
        <v>1.7</v>
      </c>
      <c r="J36" s="444"/>
      <c r="K36" s="44" t="s">
        <v>40</v>
      </c>
      <c r="L36" s="52"/>
      <c r="M36" s="50"/>
      <c r="N36" s="50"/>
      <c r="O36" s="50"/>
      <c r="P36" s="162"/>
      <c r="Q36" s="51">
        <f>SUM(O7:O32)</f>
        <v>0</v>
      </c>
      <c r="R36" s="444"/>
      <c r="S36" s="44" t="s">
        <v>40</v>
      </c>
      <c r="T36" s="52"/>
      <c r="U36" s="50"/>
      <c r="V36" s="50"/>
      <c r="W36" s="50"/>
      <c r="X36" s="162"/>
      <c r="Y36" s="51">
        <f>SUM(W7:W32)</f>
        <v>0</v>
      </c>
      <c r="Z36" s="444"/>
      <c r="AA36" s="44" t="s">
        <v>40</v>
      </c>
      <c r="AB36" s="52"/>
      <c r="AC36" s="50"/>
      <c r="AD36" s="50"/>
      <c r="AE36" s="50"/>
      <c r="AF36" s="162"/>
      <c r="AG36" s="51">
        <f>SUM(AE7:AE32)</f>
        <v>0</v>
      </c>
      <c r="AH36" s="444"/>
      <c r="AI36" s="44" t="s">
        <v>40</v>
      </c>
      <c r="AJ36" s="52"/>
      <c r="AK36" s="50"/>
      <c r="AL36" s="50"/>
      <c r="AM36" s="50"/>
      <c r="AN36" s="162"/>
      <c r="AO36" s="51">
        <f>SUM(AM7:AM32)</f>
        <v>0</v>
      </c>
    </row>
    <row r="37" spans="1:41" s="13" customFormat="1" ht="14.1" customHeight="1">
      <c r="A37" s="453"/>
      <c r="B37" s="444"/>
      <c r="C37" s="44" t="s">
        <v>41</v>
      </c>
      <c r="D37" s="103"/>
      <c r="E37" s="102"/>
      <c r="F37" s="102"/>
      <c r="G37" s="102"/>
      <c r="H37" s="53"/>
      <c r="I37" s="51">
        <f>D32</f>
        <v>0</v>
      </c>
      <c r="J37" s="444"/>
      <c r="K37" s="44" t="s">
        <v>41</v>
      </c>
      <c r="L37" s="52"/>
      <c r="M37" s="51"/>
      <c r="N37" s="51"/>
      <c r="O37" s="51"/>
      <c r="P37" s="53"/>
      <c r="Q37" s="51">
        <f>L32</f>
        <v>0</v>
      </c>
      <c r="R37" s="444"/>
      <c r="S37" s="44" t="s">
        <v>41</v>
      </c>
      <c r="T37" s="52"/>
      <c r="U37" s="51"/>
      <c r="V37" s="51"/>
      <c r="W37" s="51"/>
      <c r="X37" s="53"/>
      <c r="Y37" s="51">
        <f>T32</f>
        <v>0</v>
      </c>
      <c r="Z37" s="444"/>
      <c r="AA37" s="44" t="s">
        <v>41</v>
      </c>
      <c r="AB37" s="52"/>
      <c r="AC37" s="51"/>
      <c r="AD37" s="51"/>
      <c r="AE37" s="51"/>
      <c r="AF37" s="53"/>
      <c r="AG37" s="51">
        <f>AB32</f>
        <v>0</v>
      </c>
      <c r="AH37" s="444"/>
      <c r="AI37" s="44" t="s">
        <v>41</v>
      </c>
      <c r="AJ37" s="52"/>
      <c r="AK37" s="51"/>
      <c r="AL37" s="51"/>
      <c r="AM37" s="51"/>
      <c r="AN37" s="53"/>
      <c r="AO37" s="51">
        <f>AJ32</f>
        <v>0</v>
      </c>
    </row>
    <row r="38" spans="1:41" s="13" customFormat="1" ht="14.1" customHeight="1">
      <c r="A38" s="453"/>
      <c r="B38" s="444"/>
      <c r="C38" s="42" t="s">
        <v>46</v>
      </c>
      <c r="D38" s="103"/>
      <c r="E38" s="103"/>
      <c r="F38" s="103"/>
      <c r="G38" s="103"/>
      <c r="H38" s="52"/>
      <c r="I38" s="51">
        <v>0</v>
      </c>
      <c r="J38" s="444"/>
      <c r="K38" s="42" t="s">
        <v>46</v>
      </c>
      <c r="L38" s="52"/>
      <c r="M38" s="52"/>
      <c r="N38" s="52"/>
      <c r="O38" s="52"/>
      <c r="P38" s="52"/>
      <c r="Q38" s="51">
        <v>0</v>
      </c>
      <c r="R38" s="444"/>
      <c r="S38" s="42" t="s">
        <v>46</v>
      </c>
      <c r="T38" s="52"/>
      <c r="U38" s="52"/>
      <c r="V38" s="52"/>
      <c r="W38" s="52"/>
      <c r="X38" s="52"/>
      <c r="Y38" s="51">
        <v>0</v>
      </c>
      <c r="Z38" s="444"/>
      <c r="AA38" s="42" t="s">
        <v>46</v>
      </c>
      <c r="AB38" s="52"/>
      <c r="AC38" s="52"/>
      <c r="AD38" s="52"/>
      <c r="AE38" s="52"/>
      <c r="AF38" s="52"/>
      <c r="AG38" s="51">
        <v>0</v>
      </c>
      <c r="AH38" s="444"/>
      <c r="AI38" s="42" t="s">
        <v>46</v>
      </c>
      <c r="AJ38" s="52"/>
      <c r="AK38" s="52"/>
      <c r="AL38" s="52"/>
      <c r="AM38" s="52"/>
      <c r="AN38" s="52"/>
      <c r="AO38" s="51">
        <v>0</v>
      </c>
    </row>
    <row r="39" spans="1:41" s="13" customFormat="1" ht="14.1" customHeight="1">
      <c r="A39" s="453"/>
      <c r="B39" s="444"/>
      <c r="C39" s="42" t="s">
        <v>105</v>
      </c>
      <c r="D39" s="103"/>
      <c r="E39" s="103"/>
      <c r="F39" s="103"/>
      <c r="G39" s="103"/>
      <c r="H39" s="52"/>
      <c r="I39" s="51">
        <v>2.5</v>
      </c>
      <c r="J39" s="444"/>
      <c r="K39" s="42" t="s">
        <v>105</v>
      </c>
      <c r="L39" s="52"/>
      <c r="M39" s="52"/>
      <c r="N39" s="52"/>
      <c r="O39" s="52"/>
      <c r="P39" s="52"/>
      <c r="Q39" s="51">
        <v>0</v>
      </c>
      <c r="R39" s="444"/>
      <c r="S39" s="42" t="s">
        <v>105</v>
      </c>
      <c r="T39" s="52"/>
      <c r="U39" s="52"/>
      <c r="V39" s="52"/>
      <c r="W39" s="52"/>
      <c r="X39" s="52"/>
      <c r="Y39" s="51">
        <v>0</v>
      </c>
      <c r="Z39" s="444"/>
      <c r="AA39" s="42" t="s">
        <v>105</v>
      </c>
      <c r="AB39" s="52"/>
      <c r="AC39" s="52"/>
      <c r="AD39" s="52"/>
      <c r="AE39" s="52"/>
      <c r="AF39" s="52"/>
      <c r="AG39" s="51">
        <v>0</v>
      </c>
      <c r="AH39" s="444"/>
      <c r="AI39" s="42" t="s">
        <v>105</v>
      </c>
      <c r="AJ39" s="52"/>
      <c r="AK39" s="52"/>
      <c r="AL39" s="52"/>
      <c r="AM39" s="52"/>
      <c r="AN39" s="52"/>
      <c r="AO39" s="51">
        <v>0</v>
      </c>
    </row>
    <row r="40" spans="1:41" s="13" customFormat="1" ht="14.1" customHeight="1">
      <c r="A40" s="454"/>
      <c r="B40" s="445"/>
      <c r="C40" s="44" t="s">
        <v>116</v>
      </c>
      <c r="D40" s="103"/>
      <c r="E40" s="103"/>
      <c r="F40" s="103"/>
      <c r="G40" s="103"/>
      <c r="H40" s="104"/>
      <c r="I40" s="53">
        <f>(I34*70)+(I35*75)+(I36*25)+(I37*60)+(I38*150)+(I39*45)</f>
        <v>686.86741363211945</v>
      </c>
      <c r="J40" s="445"/>
      <c r="K40" s="44" t="s">
        <v>116</v>
      </c>
      <c r="L40" s="52"/>
      <c r="M40" s="52"/>
      <c r="N40" s="52"/>
      <c r="O40" s="52"/>
      <c r="P40" s="53"/>
      <c r="Q40" s="53">
        <f>(Q34*70)+(Q35*75)+(Q36*25)+(Q37*60)+(Q38*150)+(Q39*45)</f>
        <v>0</v>
      </c>
      <c r="R40" s="445"/>
      <c r="S40" s="44" t="s">
        <v>116</v>
      </c>
      <c r="T40" s="52"/>
      <c r="U40" s="52"/>
      <c r="V40" s="52"/>
      <c r="W40" s="52"/>
      <c r="X40" s="53"/>
      <c r="Y40" s="53">
        <f>(Y34*70)+(Y35*75)+(Y36*25)+(Y37*60)+(Y38*150)+(Y39*45)</f>
        <v>0</v>
      </c>
      <c r="Z40" s="445"/>
      <c r="AA40" s="44" t="s">
        <v>116</v>
      </c>
      <c r="AB40" s="52"/>
      <c r="AC40" s="52"/>
      <c r="AD40" s="52"/>
      <c r="AE40" s="52"/>
      <c r="AF40" s="53"/>
      <c r="AG40" s="53">
        <f>(AG34*70)+(AG35*75)+(AG36*25)+(AG37*60)+(AG38*150)+(AG39*45)</f>
        <v>0</v>
      </c>
      <c r="AH40" s="445"/>
      <c r="AI40" s="44" t="s">
        <v>116</v>
      </c>
      <c r="AJ40" s="52"/>
      <c r="AK40" s="52"/>
      <c r="AL40" s="52"/>
      <c r="AM40" s="52"/>
      <c r="AN40" s="53"/>
      <c r="AO40" s="53">
        <f>(AO34*70)+(AO35*75)+(AO36*25)+(AO37*60)+(AO38*150)+(AO39*45)</f>
        <v>0</v>
      </c>
    </row>
    <row r="41" spans="1:41" ht="19.5" customHeight="1">
      <c r="C41" s="276" t="s">
        <v>36</v>
      </c>
      <c r="D41" s="277"/>
      <c r="E41" s="277"/>
      <c r="F41" s="278"/>
      <c r="G41" s="278"/>
      <c r="H41" s="279"/>
      <c r="I41" s="277"/>
      <c r="J41" s="277"/>
      <c r="K41" s="276" t="s">
        <v>42</v>
      </c>
      <c r="L41" s="277"/>
      <c r="M41" s="277"/>
      <c r="N41" s="277"/>
      <c r="O41" s="277"/>
      <c r="P41" s="279"/>
      <c r="Q41" s="277"/>
      <c r="R41" s="277"/>
      <c r="S41" s="277" t="s">
        <v>37</v>
      </c>
      <c r="T41" s="277"/>
      <c r="U41" s="277"/>
      <c r="V41" s="277"/>
      <c r="W41" s="277"/>
      <c r="X41" s="279"/>
      <c r="AA41" s="48"/>
      <c r="AB41"/>
      <c r="AC41"/>
      <c r="AD41"/>
      <c r="AE41"/>
      <c r="AI41" s="48"/>
      <c r="AM41"/>
    </row>
    <row r="42" spans="1:41" ht="18.75" customHeight="1">
      <c r="C42" s="281" t="s">
        <v>91</v>
      </c>
      <c r="D42" s="281"/>
      <c r="E42" s="281"/>
      <c r="F42" s="281"/>
      <c r="G42" s="281"/>
      <c r="H42" s="281"/>
      <c r="I42" s="281"/>
      <c r="J42" s="281"/>
      <c r="K42" s="281"/>
      <c r="L42" s="281"/>
      <c r="M42" s="281"/>
      <c r="N42" s="281"/>
      <c r="O42" s="281"/>
      <c r="AA42" s="48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6">
    <mergeCell ref="AH33:AH40"/>
    <mergeCell ref="S22:S24"/>
    <mergeCell ref="K22:K24"/>
    <mergeCell ref="AA22:AA24"/>
    <mergeCell ref="AI22:AI24"/>
    <mergeCell ref="Z33:Z40"/>
    <mergeCell ref="A25:A32"/>
    <mergeCell ref="A33:A40"/>
    <mergeCell ref="B33:B40"/>
    <mergeCell ref="J33:J40"/>
    <mergeCell ref="R33:R40"/>
    <mergeCell ref="A5:A7"/>
    <mergeCell ref="A8:A14"/>
    <mergeCell ref="A15:A20"/>
    <mergeCell ref="A21:A24"/>
    <mergeCell ref="C22:C24"/>
    <mergeCell ref="D1:J1"/>
    <mergeCell ref="L1:AB1"/>
    <mergeCell ref="D2:E2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具名範圍</vt:lpstr>
      </vt:variant>
      <vt:variant>
        <vt:i4>7</vt:i4>
      </vt:variant>
    </vt:vector>
  </HeadingPairs>
  <TitlesOfParts>
    <vt:vector size="14" baseType="lpstr">
      <vt:lpstr>6月菜單</vt:lpstr>
      <vt:lpstr>素食</vt:lpstr>
      <vt:lpstr>0602~0606</vt:lpstr>
      <vt:lpstr>0609~0613</vt:lpstr>
      <vt:lpstr>0616~0620</vt:lpstr>
      <vt:lpstr>0623~0627</vt:lpstr>
      <vt:lpstr>0630</vt:lpstr>
      <vt:lpstr>'0602~0606'!Print_Area</vt:lpstr>
      <vt:lpstr>'0609~0613'!Print_Area</vt:lpstr>
      <vt:lpstr>'0616~0620'!Print_Area</vt:lpstr>
      <vt:lpstr>'0623~0627'!Print_Area</vt:lpstr>
      <vt:lpstr>'0630'!Print_Area</vt:lpstr>
      <vt:lpstr>'6月菜單'!Print_Area</vt:lpstr>
      <vt:lpstr>素食!Print_Area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office</cp:lastModifiedBy>
  <cp:lastPrinted>2025-05-09T05:36:05Z</cp:lastPrinted>
  <dcterms:created xsi:type="dcterms:W3CDTF">2010-08-25T11:17:24Z</dcterms:created>
  <dcterms:modified xsi:type="dcterms:W3CDTF">2025-05-27T03:20:34Z</dcterms:modified>
</cp:coreProperties>
</file>