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大聚主機\共用資料\115年月菜單\1月\公辦民營\國中\供餐學校(送審後)\"/>
    </mc:Choice>
  </mc:AlternateContent>
  <xr:revisionPtr revIDLastSave="0" documentId="13_ncr:1_{5251E8AC-16B5-4F19-AF8F-A7A3A2DD1561}" xr6:coauthVersionLast="47" xr6:coauthVersionMax="47" xr10:uidLastSave="{00000000-0000-0000-0000-000000000000}"/>
  <bookViews>
    <workbookView xWindow="3660" yWindow="255" windowWidth="19665" windowHeight="15225" tabRatio="886" xr2:uid="{00000000-000D-0000-FFFF-FFFF00000000}"/>
  </bookViews>
  <sheets>
    <sheet name="1月菜單" sheetId="10" r:id="rId1"/>
    <sheet name="素食" sheetId="12" r:id="rId2"/>
    <sheet name="0101~0102" sheetId="13" r:id="rId3"/>
    <sheet name="0105~0109" sheetId="11" r:id="rId4"/>
    <sheet name="0112~0116" sheetId="4" r:id="rId5"/>
    <sheet name="0119~0123" sheetId="15" r:id="rId6"/>
  </sheets>
  <definedNames>
    <definedName name="_xlnm.Print_Area" localSheetId="2">'0101~0102'!$A$1:$AO$42</definedName>
    <definedName name="_xlnm.Print_Area" localSheetId="3">'0105~0109'!$A$1:$AO$42</definedName>
    <definedName name="_xlnm.Print_Area" localSheetId="4">'0112~0116'!$A$1:$AO$42</definedName>
    <definedName name="_xlnm.Print_Area" localSheetId="5">'0119~0123'!$A$1:$AO$42</definedName>
    <definedName name="_xlnm.Print_Area" localSheetId="0">'1月菜單'!$A$1:$N$24</definedName>
    <definedName name="_xlnm.Print_Area" localSheetId="1">素食!$A$1:$N$23</definedName>
  </definedNames>
  <calcPr calcId="191029"/>
</workbook>
</file>

<file path=xl/calcChain.xml><?xml version="1.0" encoding="utf-8"?>
<calcChain xmlns="http://schemas.openxmlformats.org/spreadsheetml/2006/main">
  <c r="AF37" i="13" l="1"/>
  <c r="AG36" i="13"/>
  <c r="AF36" i="13"/>
  <c r="AG35" i="13"/>
  <c r="AF35" i="13" s="1"/>
  <c r="AF39" i="13" s="1"/>
  <c r="AG34" i="13"/>
  <c r="AG33" i="13"/>
  <c r="AG39" i="13" s="1"/>
  <c r="X37" i="13"/>
  <c r="Y36" i="13"/>
  <c r="X36" i="13"/>
  <c r="Y35" i="13"/>
  <c r="X35" i="13" s="1"/>
  <c r="X39" i="13" s="1"/>
  <c r="Y34" i="13"/>
  <c r="Y33" i="13"/>
  <c r="Y39" i="13" s="1"/>
  <c r="P37" i="13"/>
  <c r="Q36" i="13"/>
  <c r="P36" i="13" s="1"/>
  <c r="Q35" i="13"/>
  <c r="P35" i="13" s="1"/>
  <c r="P39" i="13" s="1"/>
  <c r="Q34" i="13"/>
  <c r="Q33" i="13"/>
  <c r="Q39" i="13" s="1"/>
  <c r="AN37" i="15"/>
  <c r="AO36" i="15"/>
  <c r="AN36" i="15" s="1"/>
  <c r="AO35" i="15"/>
  <c r="AN35" i="15" s="1"/>
  <c r="AN39" i="15" s="1"/>
  <c r="AO34" i="15"/>
  <c r="AF37" i="15"/>
  <c r="AG36" i="15"/>
  <c r="AF36" i="15" s="1"/>
  <c r="AF39" i="15" s="1"/>
  <c r="AG35" i="15"/>
  <c r="AF35" i="15"/>
  <c r="AG34" i="15"/>
  <c r="X37" i="15"/>
  <c r="Y36" i="15"/>
  <c r="X36" i="15" s="1"/>
  <c r="Y35" i="15"/>
  <c r="X35" i="15" s="1"/>
  <c r="X39" i="15" s="1"/>
  <c r="Y34" i="15"/>
  <c r="P37" i="15"/>
  <c r="Q36" i="15"/>
  <c r="P36" i="15"/>
  <c r="Q35" i="15"/>
  <c r="P35" i="15"/>
  <c r="P39" i="15" s="1"/>
  <c r="Q34" i="15"/>
  <c r="H37" i="15"/>
  <c r="I36" i="15"/>
  <c r="H36" i="15" s="1"/>
  <c r="I35" i="15"/>
  <c r="H35" i="15"/>
  <c r="H39" i="15" s="1"/>
  <c r="I34" i="15"/>
  <c r="AN37" i="4"/>
  <c r="AO36" i="4"/>
  <c r="AN36" i="4" s="1"/>
  <c r="AO35" i="4"/>
  <c r="AN35" i="4" s="1"/>
  <c r="AN39" i="4" s="1"/>
  <c r="AO34" i="4"/>
  <c r="AF37" i="4"/>
  <c r="AG36" i="4"/>
  <c r="AF36" i="4" s="1"/>
  <c r="AG35" i="4"/>
  <c r="AF35" i="4"/>
  <c r="AG34" i="4"/>
  <c r="X37" i="4"/>
  <c r="Y36" i="4"/>
  <c r="X36" i="4" s="1"/>
  <c r="Y35" i="4"/>
  <c r="X35" i="4" s="1"/>
  <c r="X39" i="4" s="1"/>
  <c r="Y34" i="4"/>
  <c r="P37" i="4"/>
  <c r="Q36" i="4"/>
  <c r="P36" i="4"/>
  <c r="Q35" i="4"/>
  <c r="P35" i="4"/>
  <c r="P39" i="4" s="1"/>
  <c r="Q34" i="4"/>
  <c r="H37" i="4"/>
  <c r="I36" i="4"/>
  <c r="H36" i="4"/>
  <c r="I35" i="4"/>
  <c r="H35" i="4"/>
  <c r="H39" i="4" s="1"/>
  <c r="I34" i="4"/>
  <c r="AN37" i="11"/>
  <c r="AO36" i="11"/>
  <c r="AN36" i="11" s="1"/>
  <c r="AO35" i="11"/>
  <c r="AN35" i="11"/>
  <c r="AO34" i="11"/>
  <c r="AF37" i="11"/>
  <c r="AG36" i="11"/>
  <c r="AF36" i="11" s="1"/>
  <c r="AF39" i="11" s="1"/>
  <c r="AG35" i="11"/>
  <c r="AF35" i="11"/>
  <c r="AG34" i="11"/>
  <c r="X37" i="11"/>
  <c r="Y36" i="11"/>
  <c r="X36" i="11"/>
  <c r="Y35" i="11"/>
  <c r="X35" i="11" s="1"/>
  <c r="X39" i="11" s="1"/>
  <c r="Y34" i="11"/>
  <c r="P37" i="11"/>
  <c r="Q36" i="11"/>
  <c r="P36" i="11"/>
  <c r="Q35" i="11"/>
  <c r="P35" i="11"/>
  <c r="P39" i="11" s="1"/>
  <c r="Q34" i="11"/>
  <c r="H37" i="11"/>
  <c r="I36" i="11"/>
  <c r="H36" i="11" s="1"/>
  <c r="I35" i="11"/>
  <c r="H35" i="11" s="1"/>
  <c r="H39" i="11" s="1"/>
  <c r="I34" i="11"/>
  <c r="H37" i="13"/>
  <c r="I36" i="13"/>
  <c r="H36" i="13"/>
  <c r="I35" i="13"/>
  <c r="H35" i="13" s="1"/>
  <c r="H39" i="13" s="1"/>
  <c r="I34" i="13"/>
  <c r="I33" i="13"/>
  <c r="I39" i="13" s="1"/>
  <c r="AN37" i="13"/>
  <c r="AO36" i="13"/>
  <c r="AN36" i="13" s="1"/>
  <c r="AO35" i="13"/>
  <c r="AN35" i="13" s="1"/>
  <c r="AN39" i="13" s="1"/>
  <c r="AO34" i="13"/>
  <c r="AF39" i="4" l="1"/>
  <c r="AN39" i="11"/>
  <c r="H10" i="11"/>
  <c r="G10" i="11"/>
  <c r="H9" i="11"/>
  <c r="G9" i="11"/>
  <c r="H8" i="11"/>
  <c r="F8" i="11"/>
  <c r="X16" i="4"/>
  <c r="V16" i="4"/>
  <c r="AN6" i="15"/>
  <c r="AK6" i="15"/>
  <c r="AN5" i="15"/>
  <c r="AK5" i="15"/>
  <c r="AO33" i="15" s="1"/>
  <c r="AO39" i="15" s="1"/>
  <c r="AN6" i="4"/>
  <c r="AK6" i="4"/>
  <c r="AN5" i="4"/>
  <c r="AK5" i="4"/>
  <c r="AO33" i="4" s="1"/>
  <c r="AO39" i="4" s="1"/>
  <c r="AN6" i="11"/>
  <c r="AK6" i="11"/>
  <c r="AN5" i="11"/>
  <c r="AK5" i="11"/>
  <c r="AO33" i="11" s="1"/>
  <c r="AO39" i="11" s="1"/>
  <c r="AN6" i="13"/>
  <c r="AK6" i="13"/>
  <c r="AN5" i="13"/>
  <c r="AK5" i="13"/>
  <c r="AO33" i="13" s="1"/>
  <c r="AO39" i="13" s="1"/>
  <c r="AF26" i="15"/>
  <c r="AF25" i="15"/>
  <c r="AC25" i="15"/>
  <c r="AN30" i="15"/>
  <c r="AM30" i="15"/>
  <c r="AN29" i="15"/>
  <c r="AL29" i="15"/>
  <c r="AN28" i="15"/>
  <c r="AN27" i="15"/>
  <c r="AM27" i="15"/>
  <c r="AN26" i="15"/>
  <c r="AK26" i="15"/>
  <c r="AN25" i="15"/>
  <c r="AK25" i="15"/>
  <c r="AF26" i="11"/>
  <c r="AC26" i="11"/>
  <c r="AF25" i="11"/>
  <c r="AC25" i="11"/>
  <c r="AN28" i="11"/>
  <c r="AM28" i="11"/>
  <c r="AN27" i="11"/>
  <c r="AN26" i="11"/>
  <c r="AN25" i="11"/>
  <c r="AL25" i="11"/>
  <c r="AL15" i="15" l="1"/>
  <c r="AN12" i="15"/>
  <c r="AM12" i="15"/>
  <c r="AL8" i="15"/>
  <c r="AF18" i="15" l="1"/>
  <c r="AE18" i="15"/>
  <c r="AF16" i="15"/>
  <c r="AD16" i="15"/>
  <c r="X12" i="15"/>
  <c r="X11" i="15"/>
  <c r="W11" i="15"/>
  <c r="X15" i="4"/>
  <c r="W15" i="4"/>
  <c r="X14" i="4"/>
  <c r="W14" i="4"/>
  <c r="X13" i="4"/>
  <c r="X12" i="4"/>
  <c r="W12" i="4"/>
  <c r="X11" i="4"/>
  <c r="X10" i="4"/>
  <c r="W10" i="4"/>
  <c r="X9" i="4"/>
  <c r="V9" i="4"/>
  <c r="O25" i="4"/>
  <c r="E25" i="4"/>
  <c r="F15" i="4" l="1"/>
  <c r="H17" i="4"/>
  <c r="G17" i="4"/>
  <c r="P16" i="15"/>
  <c r="N16" i="15"/>
  <c r="P15" i="15"/>
  <c r="O15" i="15"/>
  <c r="P16" i="4"/>
  <c r="N16" i="4"/>
  <c r="P15" i="4"/>
  <c r="O15" i="4"/>
  <c r="P16" i="11"/>
  <c r="N16" i="11"/>
  <c r="P15" i="11"/>
  <c r="O15" i="11"/>
  <c r="AN11" i="15"/>
  <c r="AN10" i="15"/>
  <c r="AN9" i="15"/>
  <c r="AN8" i="15"/>
  <c r="AN10" i="4"/>
  <c r="AN11" i="4"/>
  <c r="AN12" i="4"/>
  <c r="AC17" i="4" l="1"/>
  <c r="AF18" i="4"/>
  <c r="AC16" i="11"/>
  <c r="AF16" i="4"/>
  <c r="AF17" i="4"/>
  <c r="AF15" i="4"/>
  <c r="AE15" i="4"/>
  <c r="AC9" i="4"/>
  <c r="M12" i="4" l="1"/>
  <c r="O10" i="4"/>
  <c r="O11" i="4"/>
  <c r="N8" i="4"/>
  <c r="P12" i="15" l="1"/>
  <c r="O12" i="15"/>
  <c r="P11" i="15"/>
  <c r="P10" i="15"/>
  <c r="P9" i="15"/>
  <c r="O9" i="15"/>
  <c r="P8" i="15"/>
  <c r="N8" i="15"/>
  <c r="H16" i="4"/>
  <c r="G16" i="4"/>
  <c r="H15" i="4"/>
  <c r="G11" i="4" l="1"/>
  <c r="G10" i="4"/>
  <c r="F8" i="4"/>
  <c r="H9" i="4"/>
  <c r="H10" i="4"/>
  <c r="H11" i="4"/>
  <c r="H8" i="4"/>
  <c r="AN27" i="4" l="1"/>
  <c r="AL27" i="4"/>
  <c r="V15" i="15" l="1"/>
  <c r="X15" i="15"/>
  <c r="V9" i="15"/>
  <c r="X10" i="15" l="1"/>
  <c r="W10" i="15"/>
  <c r="X9" i="15"/>
  <c r="X8" i="15"/>
  <c r="W8" i="15"/>
  <c r="AD8" i="15" l="1"/>
  <c r="AE17" i="15" l="1"/>
  <c r="AF17" i="15"/>
  <c r="AF15" i="15"/>
  <c r="AE15" i="15"/>
  <c r="AN18" i="15" l="1"/>
  <c r="AK18" i="15"/>
  <c r="AN17" i="15"/>
  <c r="AM17" i="15"/>
  <c r="AN16" i="15"/>
  <c r="AM16" i="15"/>
  <c r="AN15" i="15"/>
  <c r="AE11" i="15"/>
  <c r="AE10" i="15"/>
  <c r="AF11" i="15"/>
  <c r="AF10" i="15"/>
  <c r="AF9" i="15" l="1"/>
  <c r="AF8" i="15"/>
  <c r="X27" i="15"/>
  <c r="X26" i="15"/>
  <c r="V26" i="15"/>
  <c r="X25" i="15"/>
  <c r="W25" i="15"/>
  <c r="AN26" i="4"/>
  <c r="AL26" i="4"/>
  <c r="AN25" i="4"/>
  <c r="AM25" i="4"/>
  <c r="AF26" i="4"/>
  <c r="AD26" i="4"/>
  <c r="AF25" i="4"/>
  <c r="AC25" i="4"/>
  <c r="AN27" i="13"/>
  <c r="AM27" i="13"/>
  <c r="AN26" i="13"/>
  <c r="AL26" i="13"/>
  <c r="AN25" i="13"/>
  <c r="AM25" i="13"/>
  <c r="AN11" i="13"/>
  <c r="AM11" i="13"/>
  <c r="AN10" i="13"/>
  <c r="AM10" i="13"/>
  <c r="AN9" i="13"/>
  <c r="AM9" i="13"/>
  <c r="AN8" i="13"/>
  <c r="AL8" i="13"/>
  <c r="N20" i="12" l="1"/>
  <c r="N19" i="12"/>
  <c r="N18" i="12"/>
  <c r="N17" i="12"/>
  <c r="N16" i="12"/>
  <c r="AD15" i="11"/>
  <c r="AN18" i="11"/>
  <c r="AL18" i="11"/>
  <c r="AN17" i="11"/>
  <c r="AM17" i="11"/>
  <c r="AN16" i="11"/>
  <c r="AM16" i="11"/>
  <c r="AN15" i="11"/>
  <c r="AM15" i="11"/>
  <c r="AF12" i="11"/>
  <c r="AF11" i="11"/>
  <c r="AE11" i="11"/>
  <c r="AF10" i="11"/>
  <c r="AE10" i="11"/>
  <c r="AF9" i="11"/>
  <c r="AC9" i="11"/>
  <c r="AF8" i="11"/>
  <c r="AD8" i="11"/>
  <c r="H18" i="11" l="1"/>
  <c r="F18" i="11"/>
  <c r="H17" i="11"/>
  <c r="G17" i="11"/>
  <c r="H16" i="11"/>
  <c r="G16" i="11"/>
  <c r="H15" i="11"/>
  <c r="E15" i="11"/>
  <c r="N8" i="11"/>
  <c r="U16" i="11"/>
  <c r="AF17" i="11" l="1"/>
  <c r="AE17" i="11"/>
  <c r="AF16" i="11"/>
  <c r="AF15" i="11"/>
  <c r="AN21" i="15"/>
  <c r="AM21" i="15"/>
  <c r="AF21" i="15"/>
  <c r="AE21" i="15"/>
  <c r="P21" i="15"/>
  <c r="O21" i="15"/>
  <c r="AF6" i="15"/>
  <c r="AC6" i="15"/>
  <c r="AF5" i="15"/>
  <c r="AC5" i="15"/>
  <c r="AG33" i="15" s="1"/>
  <c r="AG39" i="15" s="1"/>
  <c r="P6" i="15"/>
  <c r="M6" i="15"/>
  <c r="P5" i="15"/>
  <c r="M5" i="15"/>
  <c r="Q33" i="15" s="1"/>
  <c r="Q39" i="15" s="1"/>
  <c r="X5" i="15"/>
  <c r="U5" i="15"/>
  <c r="Y33" i="15" s="1"/>
  <c r="Y39" i="15" s="1"/>
  <c r="H5" i="15"/>
  <c r="E5" i="15"/>
  <c r="I33" i="15" s="1"/>
  <c r="I39" i="15" s="1"/>
  <c r="H5" i="4"/>
  <c r="E5" i="4"/>
  <c r="I33" i="4" s="1"/>
  <c r="I39" i="4" s="1"/>
  <c r="H5" i="11"/>
  <c r="E5" i="11"/>
  <c r="I33" i="11" s="1"/>
  <c r="I39" i="11" s="1"/>
  <c r="AN21" i="13"/>
  <c r="AM21" i="13"/>
  <c r="AN18" i="13"/>
  <c r="AL18" i="13"/>
  <c r="AN17" i="13"/>
  <c r="AM17" i="13"/>
  <c r="AN16" i="13"/>
  <c r="AM16" i="13"/>
  <c r="AN15" i="13"/>
  <c r="AM15" i="13"/>
  <c r="P27" i="15"/>
  <c r="O27" i="15"/>
  <c r="P26" i="15"/>
  <c r="N26" i="15"/>
  <c r="P25" i="15"/>
  <c r="O25" i="15"/>
  <c r="AI3" i="13"/>
  <c r="N20" i="10" l="1"/>
  <c r="N19" i="10"/>
  <c r="N18" i="10"/>
  <c r="N17" i="10"/>
  <c r="N15" i="12"/>
  <c r="N14" i="12"/>
  <c r="N13" i="12"/>
  <c r="N12" i="12"/>
  <c r="N11" i="12"/>
  <c r="N10" i="12"/>
  <c r="N9" i="12"/>
  <c r="N8" i="12"/>
  <c r="N7" i="12"/>
  <c r="N6" i="12"/>
  <c r="N5" i="12"/>
  <c r="F28" i="15"/>
  <c r="AL8" i="4"/>
  <c r="AD8" i="4"/>
  <c r="AN9" i="4"/>
  <c r="AM9" i="4"/>
  <c r="AN8" i="4"/>
  <c r="F10" i="15" l="1"/>
  <c r="G9" i="15"/>
  <c r="G8" i="15"/>
  <c r="H18" i="15" l="1"/>
  <c r="G18" i="15"/>
  <c r="H17" i="15"/>
  <c r="H16" i="15"/>
  <c r="F16" i="15"/>
  <c r="H15" i="15"/>
  <c r="E15" i="15"/>
  <c r="P12" i="4"/>
  <c r="V8" i="11"/>
  <c r="W9" i="11"/>
  <c r="W10" i="11"/>
  <c r="V14" i="11"/>
  <c r="W15" i="11"/>
  <c r="X16" i="11" l="1"/>
  <c r="P8" i="11"/>
  <c r="AN18" i="4" l="1"/>
  <c r="AM18" i="4"/>
  <c r="AN17" i="4"/>
  <c r="AM17" i="4"/>
  <c r="AN16" i="4"/>
  <c r="AL16" i="4"/>
  <c r="AN15" i="4"/>
  <c r="AM15" i="4"/>
  <c r="P27" i="4"/>
  <c r="P26" i="4"/>
  <c r="N26" i="4"/>
  <c r="P25" i="4"/>
  <c r="AL8" i="11"/>
  <c r="H26" i="11" l="1"/>
  <c r="F26" i="11"/>
  <c r="H25" i="11"/>
  <c r="G25" i="11"/>
  <c r="N16" i="10"/>
  <c r="N15" i="10"/>
  <c r="N14" i="10"/>
  <c r="N13" i="10"/>
  <c r="N12" i="10"/>
  <c r="N11" i="10"/>
  <c r="N5" i="10"/>
  <c r="N10" i="10"/>
  <c r="N9" i="10"/>
  <c r="N8" i="10"/>
  <c r="N7" i="10"/>
  <c r="N6" i="10"/>
  <c r="H21" i="15" l="1"/>
  <c r="G21" i="15"/>
  <c r="U5" i="11" l="1"/>
  <c r="Y33" i="11" s="1"/>
  <c r="Y39" i="11" s="1"/>
  <c r="W11" i="11"/>
  <c r="W12" i="11"/>
  <c r="W13" i="11"/>
  <c r="H30" i="15"/>
  <c r="F30" i="15"/>
  <c r="H29" i="15"/>
  <c r="H28" i="15"/>
  <c r="H27" i="15"/>
  <c r="G27" i="15"/>
  <c r="H26" i="15"/>
  <c r="G26" i="15"/>
  <c r="H25" i="15"/>
  <c r="G25" i="15"/>
  <c r="H10" i="15"/>
  <c r="H9" i="15"/>
  <c r="H8" i="15"/>
  <c r="AI3" i="15" l="1"/>
  <c r="AA3" i="15"/>
  <c r="S3" i="15"/>
  <c r="K3" i="15"/>
  <c r="X5" i="4"/>
  <c r="U5" i="4"/>
  <c r="Y33" i="4" s="1"/>
  <c r="Y39" i="4" s="1"/>
  <c r="H26" i="4"/>
  <c r="F26" i="4"/>
  <c r="H25" i="4"/>
  <c r="AN21" i="4"/>
  <c r="AM21" i="4"/>
  <c r="AF21" i="4"/>
  <c r="AE21" i="4"/>
  <c r="P21" i="4"/>
  <c r="O21" i="4"/>
  <c r="H21" i="4"/>
  <c r="G21" i="4"/>
  <c r="P11" i="4"/>
  <c r="P10" i="4"/>
  <c r="AF9" i="4"/>
  <c r="P9" i="4"/>
  <c r="AF8" i="4"/>
  <c r="X8" i="4"/>
  <c r="V8" i="4"/>
  <c r="P8" i="4"/>
  <c r="P26" i="11"/>
  <c r="N26" i="11"/>
  <c r="P25" i="11"/>
  <c r="O25" i="11"/>
  <c r="AN21" i="11"/>
  <c r="AM21" i="11"/>
  <c r="AF21" i="11"/>
  <c r="AE21" i="11"/>
  <c r="P21" i="11"/>
  <c r="O21" i="11"/>
  <c r="H21" i="11"/>
  <c r="G21" i="11"/>
  <c r="X15" i="11"/>
  <c r="X14" i="11"/>
  <c r="X13" i="11"/>
  <c r="AN12" i="11"/>
  <c r="AM12" i="11"/>
  <c r="X12" i="11"/>
  <c r="AN11" i="11"/>
  <c r="AM11" i="11"/>
  <c r="X11" i="11"/>
  <c r="AN10" i="11"/>
  <c r="X10" i="11"/>
  <c r="AN9" i="11"/>
  <c r="AL9" i="11"/>
  <c r="X9" i="11"/>
  <c r="AN8" i="11"/>
  <c r="X8" i="11"/>
  <c r="X5" i="11"/>
  <c r="AA3" i="13" l="1"/>
  <c r="S3" i="13" l="1"/>
  <c r="K3" i="13"/>
  <c r="AI3" i="11" l="1"/>
  <c r="AA3" i="11"/>
  <c r="S3" i="11"/>
  <c r="K3" i="11"/>
  <c r="AF6" i="4" l="1"/>
  <c r="AC6" i="4"/>
  <c r="P6" i="4"/>
  <c r="M6" i="4"/>
  <c r="AF5" i="4"/>
  <c r="AC5" i="4"/>
  <c r="AG33" i="4" s="1"/>
  <c r="AG39" i="4" s="1"/>
  <c r="P5" i="4"/>
  <c r="M5" i="4"/>
  <c r="Q33" i="4" s="1"/>
  <c r="Q39" i="4" s="1"/>
  <c r="AF6" i="11"/>
  <c r="AC6" i="11"/>
  <c r="P6" i="11"/>
  <c r="M6" i="11"/>
  <c r="AF5" i="11"/>
  <c r="AC5" i="11"/>
  <c r="P5" i="11"/>
  <c r="M5" i="11"/>
  <c r="Q33" i="11" s="1"/>
  <c r="Q39" i="11" s="1"/>
  <c r="AG33" i="11" l="1"/>
  <c r="AG39" i="11" s="1"/>
  <c r="AI3" i="4"/>
  <c r="AA3" i="4" l="1"/>
  <c r="S3" i="4"/>
  <c r="K3" i="4"/>
</calcChain>
</file>

<file path=xl/sharedStrings.xml><?xml version="1.0" encoding="utf-8"?>
<sst xmlns="http://schemas.openxmlformats.org/spreadsheetml/2006/main" count="1281" uniqueCount="454">
  <si>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</si>
  <si>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</si>
  <si>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</si>
  <si>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</si>
  <si>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</si>
  <si>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</si>
  <si>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</si>
  <si>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</si>
  <si>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</si>
  <si>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</si>
  <si>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</si>
  <si>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</si>
  <si>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</si>
  <si>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</si>
  <si>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</si>
  <si>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</si>
  <si>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屏東縣</t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</si>
  <si>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</si>
  <si>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</si>
  <si>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</si>
  <si>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</si>
  <si>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</si>
  <si>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</si>
  <si>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</si>
  <si>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</si>
  <si>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</si>
  <si>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</si>
  <si>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</si>
  <si>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</si>
  <si>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</si>
  <si>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</si>
  <si>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</si>
  <si>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</si>
  <si>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</si>
  <si>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</si>
  <si>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</si>
  <si>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</si>
  <si>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</si>
  <si>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</si>
  <si>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</si>
  <si>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</si>
  <si>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</si>
  <si>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</si>
  <si>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</si>
  <si>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</si>
  <si>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</si>
  <si>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</si>
  <si>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</si>
  <si>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</si>
  <si>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</si>
  <si>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</si>
  <si>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</si>
  <si>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</si>
  <si>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</si>
  <si>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</si>
  <si>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</si>
  <si>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</si>
  <si>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</si>
  <si>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</si>
  <si>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</si>
  <si>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</si>
  <si>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</si>
  <si>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白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</si>
  <si>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</si>
  <si>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</si>
  <si>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</si>
  <si>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</si>
  <si>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</si>
  <si>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</si>
  <si>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</si>
  <si>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</si>
  <si>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</si>
  <si>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</si>
  <si>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</si>
  <si>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</si>
  <si>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</si>
  <si>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</si>
  <si>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</si>
  <si>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</si>
  <si>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</si>
  <si>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</si>
  <si>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</si>
  <si>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</si>
  <si>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</si>
  <si>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</si>
  <si>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</si>
  <si>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</si>
  <si>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</si>
  <si>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</si>
  <si>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</si>
  <si>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</si>
  <si>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</si>
  <si>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</si>
  <si>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</si>
  <si>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</si>
  <si>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</si>
  <si>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</si>
  <si>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</si>
  <si>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TAP豆漿每人1份</t>
  </si>
  <si>
    <t>條</t>
    <phoneticPr fontId="20" type="noConversion"/>
  </si>
  <si>
    <t>麵</t>
    <phoneticPr fontId="20" type="noConversion"/>
  </si>
  <si>
    <t>酸</t>
  </si>
  <si>
    <t>辣</t>
  </si>
  <si>
    <t>糙米飯</t>
    <phoneticPr fontId="20" type="noConversion"/>
  </si>
  <si>
    <t xml:space="preserve">有機蔬菜       </t>
    <phoneticPr fontId="20" type="noConversion"/>
  </si>
  <si>
    <t>酸辣湯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</si>
  <si>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</si>
  <si>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</si>
  <si>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麵條</t>
    <phoneticPr fontId="20" type="noConversion"/>
  </si>
  <si>
    <t>油腐肉燥</t>
    <phoneticPr fontId="20" type="noConversion"/>
  </si>
  <si>
    <t>紅絲炒蛋</t>
    <phoneticPr fontId="20" type="noConversion"/>
  </si>
  <si>
    <t>蘿蔔龍骨湯</t>
    <phoneticPr fontId="20" type="noConversion"/>
  </si>
  <si>
    <t>關東煮</t>
    <phoneticPr fontId="20" type="noConversion"/>
  </si>
  <si>
    <t xml:space="preserve">時令蔬菜 </t>
    <phoneticPr fontId="20" type="noConversion"/>
  </si>
  <si>
    <t>蘿蔔湯</t>
    <phoneticPr fontId="20" type="noConversion"/>
  </si>
  <si>
    <t>紅燒滷油腐</t>
    <phoneticPr fontId="20" type="noConversion"/>
  </si>
  <si>
    <t>什錦飯湯</t>
    <phoneticPr fontId="20" type="noConversion"/>
  </si>
  <si>
    <t>1.肉片</t>
    <phoneticPr fontId="20" type="noConversion"/>
  </si>
  <si>
    <t>高麗菜</t>
    <phoneticPr fontId="20" type="noConversion"/>
  </si>
  <si>
    <t>香</t>
    <phoneticPr fontId="20" type="noConversion"/>
  </si>
  <si>
    <t>肉</t>
    <phoneticPr fontId="20" type="noConversion"/>
  </si>
  <si>
    <t>紅蘿蔔</t>
    <phoneticPr fontId="20" type="noConversion"/>
  </si>
  <si>
    <t>雞蛋</t>
    <phoneticPr fontId="20" type="noConversion"/>
  </si>
  <si>
    <t>魚</t>
    <phoneticPr fontId="20" type="noConversion"/>
  </si>
  <si>
    <t>雞</t>
    <phoneticPr fontId="20" type="noConversion"/>
  </si>
  <si>
    <t>片</t>
    <phoneticPr fontId="20" type="noConversion"/>
  </si>
  <si>
    <t>肉絲</t>
    <phoneticPr fontId="20" type="noConversion"/>
  </si>
  <si>
    <t>丁</t>
    <phoneticPr fontId="20" type="noConversion"/>
  </si>
  <si>
    <t>(煮)</t>
    <phoneticPr fontId="20" type="noConversion"/>
  </si>
  <si>
    <t>炒</t>
    <phoneticPr fontId="20" type="noConversion"/>
  </si>
  <si>
    <t>玉米粒</t>
    <phoneticPr fontId="20" type="noConversion"/>
  </si>
  <si>
    <t>(炸)</t>
    <phoneticPr fontId="20" type="noConversion"/>
  </si>
  <si>
    <t>(滷)</t>
    <phoneticPr fontId="20" type="noConversion"/>
  </si>
  <si>
    <t>飯</t>
    <phoneticPr fontId="20" type="noConversion"/>
  </si>
  <si>
    <t>洋蔥</t>
    <phoneticPr fontId="20" type="noConversion"/>
  </si>
  <si>
    <t>(炒)</t>
    <phoneticPr fontId="20" type="noConversion"/>
  </si>
  <si>
    <t>蔬</t>
    <phoneticPr fontId="20" type="noConversion"/>
  </si>
  <si>
    <t>1.紅蘿蔔</t>
    <phoneticPr fontId="20" type="noConversion"/>
  </si>
  <si>
    <t>菜</t>
    <phoneticPr fontId="20" type="noConversion"/>
  </si>
  <si>
    <t>高</t>
    <phoneticPr fontId="20" type="noConversion"/>
  </si>
  <si>
    <t>3.高麗菜</t>
    <phoneticPr fontId="20" type="noConversion"/>
  </si>
  <si>
    <t>4.肉絲</t>
    <phoneticPr fontId="20" type="noConversion"/>
  </si>
  <si>
    <t>麗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</si>
  <si>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</si>
  <si>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</si>
  <si>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</si>
  <si>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</si>
  <si>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機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</si>
  <si>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</si>
  <si>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</si>
  <si>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青</t>
    <phoneticPr fontId="20" type="noConversion"/>
  </si>
  <si>
    <t>蘿</t>
    <phoneticPr fontId="20" type="noConversion"/>
  </si>
  <si>
    <t>1.蘿蔔</t>
    <phoneticPr fontId="20" type="noConversion"/>
  </si>
  <si>
    <t>木耳</t>
    <phoneticPr fontId="20" type="noConversion"/>
  </si>
  <si>
    <t>蔔</t>
    <phoneticPr fontId="20" type="noConversion"/>
  </si>
  <si>
    <t>豆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</si>
  <si>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</si>
  <si>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</si>
  <si>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</si>
  <si>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湯</t>
    <phoneticPr fontId="20" type="noConversion"/>
  </si>
  <si>
    <t>糙米飯</t>
    <phoneticPr fontId="20" type="noConversion"/>
  </si>
  <si>
    <t>肉丁</t>
    <phoneticPr fontId="20" type="noConversion"/>
  </si>
  <si>
    <t>雞肉</t>
    <phoneticPr fontId="20" type="noConversion"/>
  </si>
  <si>
    <t>油</t>
    <phoneticPr fontId="20" type="noConversion"/>
  </si>
  <si>
    <t>1.絞肉</t>
    <phoneticPr fontId="20" type="noConversion"/>
  </si>
  <si>
    <t>絲</t>
    <phoneticPr fontId="20" type="noConversion"/>
  </si>
  <si>
    <t>2.肉絲</t>
    <phoneticPr fontId="20" type="noConversion"/>
  </si>
  <si>
    <t>骨</t>
    <phoneticPr fontId="20" type="noConversion"/>
  </si>
  <si>
    <t>腐</t>
    <phoneticPr fontId="20" type="noConversion"/>
  </si>
  <si>
    <t>2.油豆腐</t>
    <phoneticPr fontId="20" type="noConversion"/>
  </si>
  <si>
    <t>番茄</t>
    <phoneticPr fontId="20" type="noConversion"/>
  </si>
  <si>
    <t>3.油蔥酥</t>
    <phoneticPr fontId="20" type="noConversion"/>
  </si>
  <si>
    <t>4.木耳</t>
    <phoneticPr fontId="20" type="noConversion"/>
  </si>
  <si>
    <t>燥</t>
    <phoneticPr fontId="20" type="noConversion"/>
  </si>
  <si>
    <t>4.胡蘿蔔</t>
    <phoneticPr fontId="20" type="noConversion"/>
  </si>
  <si>
    <t>料</t>
    <phoneticPr fontId="20" type="noConversion"/>
  </si>
  <si>
    <t>5.洋蔥</t>
    <phoneticPr fontId="20" type="noConversion"/>
  </si>
  <si>
    <t>玉</t>
    <phoneticPr fontId="20" type="noConversion"/>
  </si>
  <si>
    <t>2.雞蛋</t>
    <phoneticPr fontId="20" type="noConversion"/>
  </si>
  <si>
    <t>絞肉</t>
    <phoneticPr fontId="20" type="noConversion"/>
  </si>
  <si>
    <t>3.紅蘿蔔</t>
    <phoneticPr fontId="20" type="noConversion"/>
  </si>
  <si>
    <t>蒜酥</t>
  </si>
  <si>
    <t>蛋</t>
    <phoneticPr fontId="20" type="noConversion"/>
  </si>
  <si>
    <t>烤</t>
    <phoneticPr fontId="20" type="noConversion"/>
  </si>
  <si>
    <t>末</t>
    <phoneticPr fontId="20" type="noConversion"/>
  </si>
  <si>
    <t>瓜</t>
    <phoneticPr fontId="20" type="noConversion"/>
  </si>
  <si>
    <t>1.山東白</t>
    <phoneticPr fontId="20" type="noConversion"/>
  </si>
  <si>
    <t>冬</t>
    <phoneticPr fontId="20" type="noConversion"/>
  </si>
  <si>
    <t>黃</t>
    <phoneticPr fontId="20" type="noConversion"/>
  </si>
  <si>
    <t>2.龍骨</t>
  </si>
  <si>
    <t>2.龍骨</t>
    <phoneticPr fontId="20" type="noConversion"/>
  </si>
  <si>
    <t>龍</t>
    <phoneticPr fontId="20" type="noConversion"/>
  </si>
  <si>
    <t>丸</t>
    <phoneticPr fontId="20" type="noConversion"/>
  </si>
  <si>
    <t>鮮</t>
    <phoneticPr fontId="20" type="noConversion"/>
  </si>
  <si>
    <t>魚丁</t>
    <phoneticPr fontId="20" type="noConversion"/>
  </si>
  <si>
    <t>3.洋蔥</t>
    <phoneticPr fontId="20" type="noConversion"/>
  </si>
  <si>
    <t>翅</t>
    <phoneticPr fontId="20" type="noConversion"/>
  </si>
  <si>
    <t>(燒)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</si>
  <si>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</si>
  <si>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</si>
  <si>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</si>
  <si>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什</t>
    <phoneticPr fontId="20" type="noConversion"/>
  </si>
  <si>
    <t>白蘿蔔</t>
    <phoneticPr fontId="20" type="noConversion"/>
  </si>
  <si>
    <t>關</t>
    <phoneticPr fontId="20" type="noConversion"/>
  </si>
  <si>
    <t>錦</t>
    <phoneticPr fontId="20" type="noConversion"/>
  </si>
  <si>
    <t>東</t>
  </si>
  <si>
    <t>2.白蘿蔔</t>
    <phoneticPr fontId="20" type="noConversion"/>
  </si>
  <si>
    <t>花</t>
    <phoneticPr fontId="20" type="noConversion"/>
  </si>
  <si>
    <t>煮</t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</si>
  <si>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</si>
  <si>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</si>
  <si>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</si>
  <si>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</si>
  <si>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</si>
  <si>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</si>
  <si>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元旦 放假</t>
    <phoneticPr fontId="20" type="noConversion"/>
  </si>
  <si>
    <t>鮮奶</t>
    <phoneticPr fontId="20" type="noConversion"/>
  </si>
  <si>
    <t>金針菇</t>
    <phoneticPr fontId="20" type="noConversion"/>
  </si>
  <si>
    <t>蘑菇豆輪</t>
    <phoneticPr fontId="20" type="noConversion"/>
  </si>
  <si>
    <t>元                  旦                  放                  假</t>
    <phoneticPr fontId="20" type="noConversion"/>
  </si>
  <si>
    <t>貢</t>
    <phoneticPr fontId="20" type="noConversion"/>
  </si>
  <si>
    <t>2.貢丸</t>
    <phoneticPr fontId="20" type="noConversion"/>
  </si>
  <si>
    <t>水果類每人1份</t>
    <phoneticPr fontId="20" type="noConversion"/>
  </si>
  <si>
    <t>鮮奶每人1份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</si>
  <si>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</si>
  <si>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</si>
  <si>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日式味噌湯</t>
    <phoneticPr fontId="20" type="noConversion"/>
  </si>
  <si>
    <t>紅絲炒豆皮</t>
    <phoneticPr fontId="20" type="noConversion"/>
  </si>
  <si>
    <t>菇</t>
    <phoneticPr fontId="20" type="noConversion"/>
  </si>
  <si>
    <t>2.鮮菇</t>
    <phoneticPr fontId="20" type="noConversion"/>
  </si>
  <si>
    <t>味</t>
    <phoneticPr fontId="20" type="noConversion"/>
  </si>
  <si>
    <t>噌</t>
    <phoneticPr fontId="20" type="noConversion"/>
  </si>
  <si>
    <t>2.豆腐</t>
    <phoneticPr fontId="20" type="noConversion"/>
  </si>
  <si>
    <t>乾</t>
    <phoneticPr fontId="20" type="noConversion"/>
  </si>
  <si>
    <t>海帶結</t>
    <phoneticPr fontId="20" type="noConversion"/>
  </si>
  <si>
    <t>酥</t>
    <phoneticPr fontId="20" type="noConversion"/>
  </si>
  <si>
    <t>日</t>
    <phoneticPr fontId="20" type="noConversion"/>
  </si>
  <si>
    <t>式</t>
    <phoneticPr fontId="20" type="noConversion"/>
  </si>
  <si>
    <t>1.海帶芽</t>
    <phoneticPr fontId="20" type="noConversion"/>
  </si>
  <si>
    <t>3.味噌</t>
    <phoneticPr fontId="20" type="noConversion"/>
  </si>
  <si>
    <t>燒</t>
    <phoneticPr fontId="20" type="noConversion"/>
  </si>
  <si>
    <t>豬</t>
    <phoneticPr fontId="20" type="noConversion"/>
  </si>
  <si>
    <t>2.雞肉</t>
    <phoneticPr fontId="20" type="noConversion"/>
  </si>
  <si>
    <t>紅燒豬肉麵</t>
    <phoneticPr fontId="20" type="noConversion"/>
  </si>
  <si>
    <t>什錦滷味</t>
    <phoneticPr fontId="20" type="noConversion"/>
  </si>
  <si>
    <t>玉米肉末</t>
    <phoneticPr fontId="20" type="noConversion"/>
  </si>
  <si>
    <t>銀蔔燒肉</t>
    <phoneticPr fontId="20" type="noConversion"/>
  </si>
  <si>
    <t>客家小炒</t>
    <phoneticPr fontId="20" type="noConversion"/>
  </si>
  <si>
    <t>玉米雞肉湯</t>
    <phoneticPr fontId="20" type="noConversion"/>
  </si>
  <si>
    <t>蔬菜冬粉</t>
    <phoneticPr fontId="20" type="noConversion"/>
  </si>
  <si>
    <t>3.鮮菇</t>
    <phoneticPr fontId="20" type="noConversion"/>
  </si>
  <si>
    <t>紅蘿蔔</t>
    <phoneticPr fontId="20" type="noConversion"/>
  </si>
  <si>
    <t>1.黃瓜</t>
    <phoneticPr fontId="20" type="noConversion"/>
  </si>
  <si>
    <t>滷</t>
    <phoneticPr fontId="20" type="noConversion"/>
  </si>
  <si>
    <t>排骨</t>
    <phoneticPr fontId="20" type="noConversion"/>
  </si>
  <si>
    <t>青蔥</t>
    <phoneticPr fontId="20" type="noConversion"/>
  </si>
  <si>
    <t>粉</t>
    <phoneticPr fontId="20" type="noConversion"/>
  </si>
  <si>
    <t>冬粉</t>
    <phoneticPr fontId="20" type="noConversion"/>
  </si>
  <si>
    <t>高麗菜或豆芽菜</t>
    <phoneticPr fontId="20" type="noConversion"/>
  </si>
  <si>
    <t>綠</t>
    <phoneticPr fontId="20" type="noConversion"/>
  </si>
  <si>
    <t>薏</t>
    <phoneticPr fontId="20" type="noConversion"/>
  </si>
  <si>
    <t>仁</t>
    <phoneticPr fontId="20" type="noConversion"/>
  </si>
  <si>
    <t>綠豆</t>
    <phoneticPr fontId="20" type="noConversion"/>
  </si>
  <si>
    <t>薏仁</t>
    <phoneticPr fontId="20" type="noConversion"/>
  </si>
  <si>
    <t>宮</t>
    <phoneticPr fontId="20" type="noConversion"/>
  </si>
  <si>
    <t>保</t>
    <phoneticPr fontId="20" type="noConversion"/>
  </si>
  <si>
    <t>油花生</t>
    <phoneticPr fontId="20" type="noConversion"/>
  </si>
  <si>
    <t>乾辣椒</t>
    <phoneticPr fontId="20" type="noConversion"/>
  </si>
  <si>
    <t>杏鮑菇</t>
    <phoneticPr fontId="20" type="noConversion"/>
  </si>
  <si>
    <t>米血</t>
    <phoneticPr fontId="20" type="noConversion"/>
  </si>
  <si>
    <t>4.黑輪</t>
    <phoneticPr fontId="20" type="noConversion"/>
  </si>
  <si>
    <t>小</t>
    <phoneticPr fontId="20" type="noConversion"/>
  </si>
  <si>
    <t>塊</t>
    <phoneticPr fontId="20" type="noConversion"/>
  </si>
  <si>
    <t>炸</t>
    <phoneticPr fontId="20" type="noConversion"/>
  </si>
  <si>
    <t>馬鈴薯</t>
    <phoneticPr fontId="20" type="noConversion"/>
  </si>
  <si>
    <t>1.番茄</t>
    <phoneticPr fontId="20" type="noConversion"/>
  </si>
  <si>
    <t>1.玉米捲</t>
    <phoneticPr fontId="20" type="noConversion"/>
  </si>
  <si>
    <t>銀</t>
    <phoneticPr fontId="20" type="noConversion"/>
  </si>
  <si>
    <t>蔔</t>
    <phoneticPr fontId="20" type="noConversion"/>
  </si>
  <si>
    <t>燒</t>
    <phoneticPr fontId="20" type="noConversion"/>
  </si>
  <si>
    <t>肉</t>
    <phoneticPr fontId="20" type="noConversion"/>
  </si>
  <si>
    <t>白蘿蔔</t>
    <phoneticPr fontId="20" type="noConversion"/>
  </si>
  <si>
    <t>肉丁</t>
    <phoneticPr fontId="20" type="noConversion"/>
  </si>
  <si>
    <t>麻油烤麩</t>
    <phoneticPr fontId="20" type="noConversion"/>
  </si>
  <si>
    <t>銀蔔滷豆包</t>
    <phoneticPr fontId="20" type="noConversion"/>
  </si>
  <si>
    <t>玉米三色</t>
    <phoneticPr fontId="20" type="noConversion"/>
  </si>
  <si>
    <t>綜合炸物</t>
    <phoneticPr fontId="20" type="noConversion"/>
  </si>
  <si>
    <t>紅燒蔬菜麵</t>
    <phoneticPr fontId="20" type="noConversion"/>
  </si>
  <si>
    <t>1/1 ＜四＞</t>
    <phoneticPr fontId="20" type="noConversion"/>
  </si>
  <si>
    <t xml:space="preserve">1/2 ＜五＞ </t>
    <phoneticPr fontId="20" type="noConversion"/>
  </si>
  <si>
    <t>1/5 ＜一＞</t>
    <phoneticPr fontId="20" type="noConversion"/>
  </si>
  <si>
    <t>1/6 ＜二＞</t>
    <phoneticPr fontId="20" type="noConversion"/>
  </si>
  <si>
    <t xml:space="preserve">1/7 ＜三＞                    </t>
    <phoneticPr fontId="20" type="noConversion"/>
  </si>
  <si>
    <t>1/9 ＜五＞</t>
    <phoneticPr fontId="20" type="noConversion"/>
  </si>
  <si>
    <t>1/12 ＜一＞</t>
    <phoneticPr fontId="20" type="noConversion"/>
  </si>
  <si>
    <t>1/13 ＜二＞</t>
    <phoneticPr fontId="20" type="noConversion"/>
  </si>
  <si>
    <t>1/14 ＜三＞</t>
    <phoneticPr fontId="20" type="noConversion"/>
  </si>
  <si>
    <t>1/15 ＜四＞</t>
    <phoneticPr fontId="20" type="noConversion"/>
  </si>
  <si>
    <t>1/16 ＜五＞</t>
    <phoneticPr fontId="20" type="noConversion"/>
  </si>
  <si>
    <t>1/19 ＜一＞</t>
    <phoneticPr fontId="20" type="noConversion"/>
  </si>
  <si>
    <t>1/20 ＜二＞</t>
    <phoneticPr fontId="20" type="noConversion"/>
  </si>
  <si>
    <t>1/21 ＜三＞</t>
    <phoneticPr fontId="20" type="noConversion"/>
  </si>
  <si>
    <t>1/22 ＜四＞</t>
    <phoneticPr fontId="20" type="noConversion"/>
  </si>
  <si>
    <t>1/23＜五＞</t>
    <phoneticPr fontId="20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</si>
  <si>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0" type="noConversion"/>
  </si>
  <si>
    <t>115年 1月 營養午餐</t>
    <phoneticPr fontId="20" type="noConversion"/>
  </si>
  <si>
    <t xml:space="preserve">1/21 ＜三＞   </t>
    <phoneticPr fontId="20" type="noConversion"/>
  </si>
  <si>
    <t xml:space="preserve"> 114學年度    第一學期  第19週學生午餐供應週期性食譜設計表</t>
    <phoneticPr fontId="20" type="noConversion"/>
  </si>
  <si>
    <t xml:space="preserve"> 114學年度    第一學期  第20週學生午餐供應週期性食譜設計表</t>
    <phoneticPr fontId="20" type="noConversion"/>
  </si>
  <si>
    <t xml:space="preserve"> 114學年度    第一學期  第21週學生午餐供應週期性食譜設計表</t>
    <phoneticPr fontId="20" type="noConversion"/>
  </si>
  <si>
    <t xml:space="preserve"> 114學年度    第一學期  第22週學生午餐供應週期性食譜設計表</t>
    <phoneticPr fontId="20" type="noConversion"/>
  </si>
  <si>
    <t>奶香雞丁</t>
    <phoneticPr fontId="20" type="noConversion"/>
  </si>
  <si>
    <t>小魚乾味噌湯</t>
    <phoneticPr fontId="20" type="noConversion"/>
  </si>
  <si>
    <t>冰烤地瓜</t>
    <phoneticPr fontId="20" type="noConversion"/>
  </si>
  <si>
    <t xml:space="preserve">1/8 ＜四＞      高鈣飲食日               </t>
    <phoneticPr fontId="20" type="noConversion"/>
  </si>
  <si>
    <t>番茄炒蛋</t>
    <phoneticPr fontId="20" type="noConversion"/>
  </si>
  <si>
    <t>香酥魚丁</t>
    <phoneticPr fontId="20" type="noConversion"/>
  </si>
  <si>
    <t>海芽蛋花湯</t>
    <phoneticPr fontId="20" type="noConversion"/>
  </si>
  <si>
    <t>玉米濃湯</t>
    <phoneticPr fontId="20" type="noConversion"/>
  </si>
  <si>
    <t>瓜仔雞</t>
    <phoneticPr fontId="20" type="noConversion"/>
  </si>
  <si>
    <t>酥炸雞塊</t>
    <phoneticPr fontId="20" type="noConversion"/>
  </si>
  <si>
    <t>咖哩雞</t>
    <phoneticPr fontId="20" type="noConversion"/>
  </si>
  <si>
    <t>馬鈴薯燉肉</t>
    <phoneticPr fontId="20" type="noConversion"/>
  </si>
  <si>
    <t>壽喜燒肉片</t>
    <phoneticPr fontId="20" type="noConversion"/>
  </si>
  <si>
    <t>蔬菜味噌湯</t>
    <phoneticPr fontId="20" type="noConversion"/>
  </si>
  <si>
    <t>鮮菇龍骨湯</t>
    <phoneticPr fontId="20" type="noConversion"/>
  </si>
  <si>
    <t>黃瓜魚丸湯</t>
    <phoneticPr fontId="20" type="noConversion"/>
  </si>
  <si>
    <t>(蒸)</t>
    <phoneticPr fontId="20" type="noConversion"/>
  </si>
  <si>
    <t>地</t>
    <phoneticPr fontId="20" type="noConversion"/>
  </si>
  <si>
    <t>雞塊</t>
    <phoneticPr fontId="20" type="noConversion"/>
  </si>
  <si>
    <t>蕃</t>
    <phoneticPr fontId="20" type="noConversion"/>
  </si>
  <si>
    <t>茄</t>
    <phoneticPr fontId="20" type="noConversion"/>
  </si>
  <si>
    <t>奶</t>
    <phoneticPr fontId="20" type="noConversion"/>
  </si>
  <si>
    <t>奶粉</t>
    <phoneticPr fontId="20" type="noConversion"/>
  </si>
  <si>
    <t>1.豆腐</t>
    <phoneticPr fontId="20" type="noConversion"/>
  </si>
  <si>
    <t>2.味增</t>
    <phoneticPr fontId="20" type="noConversion"/>
  </si>
  <si>
    <t>3.小魚乾</t>
    <phoneticPr fontId="20" type="noConversion"/>
  </si>
  <si>
    <t>4.時蔬</t>
    <phoneticPr fontId="20" type="noConversion"/>
  </si>
  <si>
    <t>水果每人1份</t>
    <phoneticPr fontId="20" type="noConversion"/>
  </si>
  <si>
    <t>麵輪</t>
    <phoneticPr fontId="20" type="noConversion"/>
  </si>
  <si>
    <t>宮保雞丁</t>
    <phoneticPr fontId="20" type="noConversion"/>
  </si>
  <si>
    <t>風味雙花</t>
    <phoneticPr fontId="20" type="noConversion"/>
  </si>
  <si>
    <t>蔬菜貢丸蛋花湯</t>
    <phoneticPr fontId="20" type="noConversion"/>
  </si>
  <si>
    <t>麻油雞</t>
    <phoneticPr fontId="20" type="noConversion"/>
  </si>
  <si>
    <t>日式蒸蛋</t>
    <phoneticPr fontId="20" type="noConversion"/>
  </si>
  <si>
    <t>鮮菇大黃瓜</t>
    <phoneticPr fontId="20" type="noConversion"/>
  </si>
  <si>
    <t>什錦高麗菜</t>
    <phoneticPr fontId="20" type="noConversion"/>
  </si>
  <si>
    <t>檸檬雞柳條*2</t>
    <phoneticPr fontId="20" type="noConversion"/>
  </si>
  <si>
    <t>番茄素燒</t>
    <phoneticPr fontId="20" type="noConversion"/>
  </si>
  <si>
    <t>海芽鮮菇湯</t>
    <phoneticPr fontId="20" type="noConversion"/>
  </si>
  <si>
    <t>黃瓜素丸湯</t>
    <phoneticPr fontId="20" type="noConversion"/>
  </si>
  <si>
    <t>玉米湯</t>
    <phoneticPr fontId="20" type="noConversion"/>
  </si>
  <si>
    <t>什錦蔬菜湯</t>
    <phoneticPr fontId="20" type="noConversion"/>
  </si>
  <si>
    <t>綜合鮮菇湯</t>
    <phoneticPr fontId="20" type="noConversion"/>
  </si>
  <si>
    <t>瓜仔素肉燥</t>
    <phoneticPr fontId="20" type="noConversion"/>
  </si>
  <si>
    <t>宮保素雞丁</t>
    <phoneticPr fontId="20" type="noConversion"/>
  </si>
  <si>
    <t>咖哩豆包</t>
    <phoneticPr fontId="20" type="noConversion"/>
  </si>
  <si>
    <t>奶香燉菜</t>
    <phoneticPr fontId="20" type="noConversion"/>
  </si>
  <si>
    <t>沙茶炒豆腸</t>
    <phoneticPr fontId="20" type="noConversion"/>
  </si>
  <si>
    <t>麻婆豆腐</t>
    <phoneticPr fontId="20" type="noConversion"/>
  </si>
  <si>
    <t>蒲燒素鰻魚</t>
    <phoneticPr fontId="20" type="noConversion"/>
  </si>
  <si>
    <t>奶皇包</t>
    <phoneticPr fontId="20" type="noConversion"/>
  </si>
  <si>
    <t>馬</t>
    <phoneticPr fontId="20" type="noConversion"/>
  </si>
  <si>
    <t>豬肉</t>
    <phoneticPr fontId="20" type="noConversion"/>
  </si>
  <si>
    <t>鈴</t>
    <phoneticPr fontId="20" type="noConversion"/>
  </si>
  <si>
    <t>薯</t>
    <phoneticPr fontId="20" type="noConversion"/>
  </si>
  <si>
    <t>燉</t>
    <phoneticPr fontId="20" type="noConversion"/>
  </si>
  <si>
    <t>海</t>
    <phoneticPr fontId="20" type="noConversion"/>
  </si>
  <si>
    <t>海芽</t>
    <phoneticPr fontId="20" type="noConversion"/>
  </si>
  <si>
    <t>芽</t>
    <phoneticPr fontId="20" type="noConversion"/>
  </si>
  <si>
    <t>大</t>
    <phoneticPr fontId="20" type="noConversion"/>
  </si>
  <si>
    <t>3.大黃瓜</t>
    <phoneticPr fontId="20" type="noConversion"/>
  </si>
  <si>
    <t>2.魚丸</t>
    <phoneticPr fontId="20" type="noConversion"/>
  </si>
  <si>
    <t>1.時蔬(例:大陸妹、油菜、青江、青椒、韭菜、青花菜、菠菜、地瓜葉、龍鬚菜)</t>
    <phoneticPr fontId="20" type="noConversion"/>
  </si>
  <si>
    <t>仔</t>
    <phoneticPr fontId="20" type="noConversion"/>
  </si>
  <si>
    <t>脆瓜/罐</t>
    <phoneticPr fontId="20" type="noConversion"/>
  </si>
  <si>
    <t xml:space="preserve">杏鮑菇 </t>
    <phoneticPr fontId="20" type="noConversion"/>
  </si>
  <si>
    <t>玉米濃湯粉</t>
    <phoneticPr fontId="20" type="noConversion"/>
  </si>
  <si>
    <t>濃</t>
    <phoneticPr fontId="20" type="noConversion"/>
  </si>
  <si>
    <t>肉片</t>
    <phoneticPr fontId="20" type="noConversion"/>
  </si>
  <si>
    <t>柳</t>
    <phoneticPr fontId="20" type="noConversion"/>
  </si>
  <si>
    <t>1.香菇</t>
    <phoneticPr fontId="20" type="noConversion"/>
  </si>
  <si>
    <t>2.豬肉</t>
    <phoneticPr fontId="20" type="noConversion"/>
  </si>
  <si>
    <t>風</t>
    <phoneticPr fontId="20" type="noConversion"/>
  </si>
  <si>
    <t>蓋</t>
    <phoneticPr fontId="20" type="noConversion"/>
  </si>
  <si>
    <t>檸</t>
    <phoneticPr fontId="20" type="noConversion"/>
  </si>
  <si>
    <t>檬</t>
    <phoneticPr fontId="20" type="noConversion"/>
  </si>
  <si>
    <t>*2</t>
    <phoneticPr fontId="20" type="noConversion"/>
  </si>
  <si>
    <t>檸檬雞柳條</t>
    <phoneticPr fontId="20" type="noConversion"/>
  </si>
  <si>
    <t>1.蔬菜</t>
    <phoneticPr fontId="20" type="noConversion"/>
  </si>
  <si>
    <t>3.雞蛋</t>
    <phoneticPr fontId="20" type="noConversion"/>
  </si>
  <si>
    <t>蒸</t>
    <phoneticPr fontId="20" type="noConversion"/>
  </si>
  <si>
    <t>壽喜燒醬</t>
    <phoneticPr fontId="20" type="noConversion"/>
  </si>
  <si>
    <t>壽</t>
    <phoneticPr fontId="20" type="noConversion"/>
  </si>
  <si>
    <t>喜</t>
    <phoneticPr fontId="20" type="noConversion"/>
  </si>
  <si>
    <t>咖哩粉</t>
    <phoneticPr fontId="20" type="noConversion"/>
  </si>
  <si>
    <t>咖</t>
    <phoneticPr fontId="20" type="noConversion"/>
  </si>
  <si>
    <t>哩</t>
    <phoneticPr fontId="20" type="noConversion"/>
  </si>
  <si>
    <t>三</t>
    <phoneticPr fontId="20" type="noConversion"/>
  </si>
  <si>
    <t>杯</t>
    <phoneticPr fontId="20" type="noConversion"/>
  </si>
  <si>
    <t>鮑</t>
    <phoneticPr fontId="20" type="noConversion"/>
  </si>
  <si>
    <t>九層塔</t>
    <phoneticPr fontId="20" type="noConversion"/>
  </si>
  <si>
    <t>薑片</t>
    <phoneticPr fontId="20" type="noConversion"/>
  </si>
  <si>
    <t>雙</t>
    <phoneticPr fontId="20" type="noConversion"/>
  </si>
  <si>
    <t>1.白.綠花菜</t>
    <phoneticPr fontId="20" type="noConversion"/>
  </si>
  <si>
    <t>玉米捲</t>
    <phoneticPr fontId="20" type="noConversion"/>
  </si>
  <si>
    <t>麻油</t>
    <phoneticPr fontId="20" type="noConversion"/>
  </si>
  <si>
    <t>米酒</t>
    <phoneticPr fontId="20" type="noConversion"/>
  </si>
  <si>
    <t>麻</t>
    <phoneticPr fontId="20" type="noConversion"/>
  </si>
  <si>
    <t>馬鈴薯龍骨湯</t>
    <phoneticPr fontId="20" type="noConversion"/>
  </si>
  <si>
    <t>豆干炒豆芽</t>
    <phoneticPr fontId="20" type="noConversion"/>
  </si>
  <si>
    <t>泡菜豬肉蓋飯</t>
    <phoneticPr fontId="20" type="noConversion"/>
  </si>
  <si>
    <t>時蔬炒肉絲</t>
    <phoneticPr fontId="20" type="noConversion"/>
  </si>
  <si>
    <t>三杯魚丁</t>
    <phoneticPr fontId="20" type="noConversion"/>
  </si>
  <si>
    <t>三杯杏鮑菇</t>
    <phoneticPr fontId="20" type="noConversion"/>
  </si>
  <si>
    <t>豆干</t>
    <phoneticPr fontId="20" type="noConversion"/>
  </si>
  <si>
    <t>豆芽菜</t>
    <phoneticPr fontId="20" type="noConversion"/>
  </si>
  <si>
    <t>1.馬鈴薯</t>
    <phoneticPr fontId="20" type="noConversion"/>
  </si>
  <si>
    <t>泡</t>
    <phoneticPr fontId="20" type="noConversion"/>
  </si>
  <si>
    <t>1.泡菜</t>
    <phoneticPr fontId="20" type="noConversion"/>
  </si>
  <si>
    <t>4.山東白</t>
    <phoneticPr fontId="20" type="noConversion"/>
  </si>
  <si>
    <t>5.白芝麻</t>
    <phoneticPr fontId="20" type="noConversion"/>
  </si>
  <si>
    <t>時蔬</t>
    <phoneticPr fontId="20" type="noConversion"/>
  </si>
  <si>
    <t>薑</t>
    <phoneticPr fontId="20" type="noConversion"/>
  </si>
  <si>
    <t>1.凍豆腐</t>
    <phoneticPr fontId="20" type="noConversion"/>
  </si>
  <si>
    <t>紫</t>
    <phoneticPr fontId="20" type="noConversion"/>
  </si>
  <si>
    <t>草</t>
    <phoneticPr fontId="20" type="noConversion"/>
  </si>
  <si>
    <t>蜜</t>
    <phoneticPr fontId="20" type="noConversion"/>
  </si>
  <si>
    <t>仙</t>
    <phoneticPr fontId="20" type="noConversion"/>
  </si>
  <si>
    <t>綠豆仙草蜜</t>
    <phoneticPr fontId="20" type="noConversion"/>
  </si>
  <si>
    <t>仙草蜜</t>
    <phoneticPr fontId="20" type="noConversion"/>
  </si>
  <si>
    <t>紫米薏仁甜湯</t>
    <phoneticPr fontId="20" type="noConversion"/>
  </si>
  <si>
    <t>紫米</t>
    <phoneticPr fontId="20" type="noConversion"/>
  </si>
  <si>
    <t>馬鈴薯湯</t>
    <phoneticPr fontId="20" type="noConversion"/>
  </si>
  <si>
    <t>鮮菇味噌湯</t>
    <phoneticPr fontId="20" type="noConversion"/>
  </si>
  <si>
    <t>泡菜蓋飯</t>
    <phoneticPr fontId="20" type="noConversion"/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</si>
  <si>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  <phoneticPr fontId="20" type="noConversion"/>
  </si>
  <si>
    <t>蜜汁豆腸</t>
    <phoneticPr fontId="20" type="noConversion"/>
  </si>
  <si>
    <t>塔香海茸</t>
    <phoneticPr fontId="20" type="noConversion"/>
  </si>
  <si>
    <t xml:space="preserve">1/16 ＜五＞ </t>
    <phoneticPr fontId="20" type="noConversion"/>
  </si>
  <si>
    <t>五穀飯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</si>
  <si>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</si>
  <si>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</si>
  <si>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</si>
  <si>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檸檬雞翅</t>
    <phoneticPr fontId="20" type="noConversion"/>
  </si>
  <si>
    <t>素食</t>
    <phoneticPr fontId="20" type="noConversion"/>
  </si>
  <si>
    <t>蔥爆肉片</t>
    <phoneticPr fontId="20" type="noConversion"/>
  </si>
  <si>
    <t>蔥</t>
    <phoneticPr fontId="20" type="noConversion"/>
  </si>
  <si>
    <t>爆</t>
    <phoneticPr fontId="20" type="noConversion"/>
  </si>
  <si>
    <t>2.蒜酥</t>
    <phoneticPr fontId="20" type="noConversion"/>
  </si>
  <si>
    <t>國小1~3</t>
    <phoneticPr fontId="20" type="noConversion"/>
  </si>
  <si>
    <t>國小4~6</t>
    <phoneticPr fontId="20" type="noConversion"/>
  </si>
  <si>
    <t>東寧國小</t>
    <phoneticPr fontId="20" type="noConversion"/>
  </si>
  <si>
    <t>滷蛋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</si>
</sst>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800000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22"/>
      <color theme="9" tint="-0.499984740745262"/>
      <name val="新細明體"/>
      <family val="1"/>
      <charset val="136"/>
    </font>
    <font>
      <b/>
      <sz val="8"/>
      <color indexed="6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2"/>
      <color rgb="FF800000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b/>
      <sz val="20"/>
      <color indexed="17"/>
      <name val="新細明體"/>
      <family val="1"/>
      <charset val="136"/>
    </font>
    <font>
      <b/>
      <sz val="24"/>
      <color rgb="FFFF0000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7" fillId="0" borderId="0"/>
    <xf numFmtId="0" fontId="1" fillId="0" borderId="0">
      <alignment vertical="center"/>
    </xf>
  </cellStyleXfs>
  <cellXfs count="494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49" fontId="28" fillId="0" borderId="10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52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49" fillId="24" borderId="10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7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7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0" fillId="0" borderId="15" xfId="0" applyFont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0" fontId="70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1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52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5" fillId="24" borderId="16" xfId="0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6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0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6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0" borderId="11" xfId="0" applyFont="1" applyBorder="1" applyAlignment="1">
      <alignment horizontal="center" vertical="center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79" fillId="0" borderId="23" xfId="0" applyFont="1" applyBorder="1" applyAlignment="1">
      <alignment horizontal="center" vertical="center" wrapText="1"/>
    </xf>
    <xf numFmtId="0" fontId="80" fillId="0" borderId="23" xfId="0" applyFont="1" applyBorder="1" applyAlignment="1">
      <alignment horizontal="center" vertical="center" wrapText="1"/>
    </xf>
    <xf numFmtId="0" fontId="63" fillId="0" borderId="11" xfId="0" applyFont="1" applyBorder="1" applyAlignment="1">
      <alignment vertical="center" shrinkToFit="1"/>
    </xf>
    <xf numFmtId="178" fontId="32" fillId="0" borderId="33" xfId="0" applyNumberFormat="1" applyFont="1" applyBorder="1" applyAlignment="1">
      <alignment horizontal="center" vertical="center"/>
    </xf>
    <xf numFmtId="0" fontId="55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51" fillId="24" borderId="11" xfId="0" applyFont="1" applyFill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55" fillId="24" borderId="11" xfId="0" applyFont="1" applyFill="1" applyBorder="1" applyAlignment="1">
      <alignment horizontal="center" vertical="center" wrapText="1"/>
    </xf>
    <xf numFmtId="176" fontId="81" fillId="24" borderId="10" xfId="0" applyNumberFormat="1" applyFont="1" applyFill="1" applyBorder="1" applyAlignment="1">
      <alignment horizontal="center" vertical="center" shrinkToFit="1"/>
    </xf>
    <xf numFmtId="0" fontId="84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2" fillId="24" borderId="10" xfId="0" applyFont="1" applyFill="1" applyBorder="1" applyAlignment="1">
      <alignment horizontal="center" vertical="center" shrinkToFit="1"/>
    </xf>
    <xf numFmtId="181" fontId="81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176" fontId="29" fillId="25" borderId="16" xfId="0" applyNumberFormat="1" applyFont="1" applyFill="1" applyBorder="1" applyAlignment="1">
      <alignment horizontal="center" vertical="center" shrinkToFit="1"/>
    </xf>
    <xf numFmtId="49" fontId="70" fillId="0" borderId="15" xfId="0" applyNumberFormat="1" applyFont="1" applyBorder="1" applyAlignment="1">
      <alignment horizontal="center" vertical="center"/>
    </xf>
    <xf numFmtId="0" fontId="85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top" wrapText="1"/>
    </xf>
    <xf numFmtId="0" fontId="86" fillId="0" borderId="10" xfId="0" applyFont="1" applyBorder="1" applyAlignment="1">
      <alignment horizontal="center" wrapText="1"/>
    </xf>
    <xf numFmtId="0" fontId="87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6" fillId="24" borderId="11" xfId="0" applyFont="1" applyFill="1" applyBorder="1" applyAlignment="1">
      <alignment horizontal="center" vertical="center" wrapText="1"/>
    </xf>
    <xf numFmtId="0" fontId="66" fillId="2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57" fillId="24" borderId="10" xfId="0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 wrapText="1"/>
    </xf>
    <xf numFmtId="0" fontId="55" fillId="24" borderId="0" xfId="0" applyFont="1" applyFill="1" applyAlignment="1">
      <alignment horizontal="center" vertical="center" wrapText="1"/>
    </xf>
    <xf numFmtId="0" fontId="74" fillId="24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4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65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4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0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0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5" fillId="24" borderId="0" xfId="0" applyFont="1" applyFill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5" fillId="24" borderId="15" xfId="0" applyFont="1" applyFill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49" fontId="37" fillId="0" borderId="20" xfId="0" applyNumberFormat="1" applyFont="1" applyBorder="1" applyAlignment="1">
      <alignment horizontal="center" vertical="center"/>
    </xf>
    <xf numFmtId="0" fontId="26" fillId="24" borderId="25" xfId="0" applyFont="1" applyFill="1" applyBorder="1" applyAlignment="1">
      <alignment horizontal="justify" vertical="center" wrapText="1"/>
    </xf>
    <xf numFmtId="0" fontId="83" fillId="24" borderId="28" xfId="0" applyFont="1" applyFill="1" applyBorder="1" applyAlignment="1">
      <alignment horizontal="center" vertical="center" wrapText="1"/>
    </xf>
    <xf numFmtId="0" fontId="26" fillId="24" borderId="24" xfId="0" applyFont="1" applyFill="1" applyBorder="1" applyAlignment="1">
      <alignment horizontal="justify" vertical="center" wrapText="1"/>
    </xf>
    <xf numFmtId="0" fontId="26" fillId="24" borderId="32" xfId="0" applyFont="1" applyFill="1" applyBorder="1" applyAlignment="1">
      <alignment horizontal="justify" vertical="center" wrapText="1"/>
    </xf>
    <xf numFmtId="0" fontId="26" fillId="24" borderId="24" xfId="0" applyFont="1" applyFill="1" applyBorder="1" applyAlignment="1">
      <alignment vertical="center" wrapText="1"/>
    </xf>
    <xf numFmtId="0" fontId="66" fillId="24" borderId="14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0" fontId="44" fillId="24" borderId="13" xfId="0" applyFont="1" applyFill="1" applyBorder="1" applyAlignment="1">
      <alignment horizontal="left" vertical="top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176" fontId="57" fillId="24" borderId="16" xfId="0" applyNumberFormat="1" applyFont="1" applyFill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textRotation="255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54" fillId="24" borderId="11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4" fillId="24" borderId="18" xfId="0" applyFont="1" applyFill="1" applyBorder="1" applyAlignment="1">
      <alignment horizontal="center" vertical="center" wrapText="1"/>
    </xf>
    <xf numFmtId="0" fontId="54" fillId="24" borderId="0" xfId="0" applyFont="1" applyFill="1" applyAlignment="1">
      <alignment horizontal="center" vertical="center" wrapText="1"/>
    </xf>
    <xf numFmtId="0" fontId="94" fillId="24" borderId="16" xfId="0" applyFont="1" applyFill="1" applyBorder="1" applyAlignment="1">
      <alignment horizontal="center" vertical="center" wrapText="1"/>
    </xf>
    <xf numFmtId="0" fontId="94" fillId="24" borderId="10" xfId="0" applyFont="1" applyFill="1" applyBorder="1" applyAlignment="1">
      <alignment horizontal="center" vertical="center" wrapText="1"/>
    </xf>
    <xf numFmtId="0" fontId="94" fillId="24" borderId="17" xfId="0" applyFont="1" applyFill="1" applyBorder="1" applyAlignment="1">
      <alignment horizontal="center" vertical="top" wrapText="1"/>
    </xf>
    <xf numFmtId="0" fontId="94" fillId="24" borderId="11" xfId="0" applyFont="1" applyFill="1" applyBorder="1" applyAlignment="1">
      <alignment horizontal="center" vertical="center" shrinkToFit="1"/>
    </xf>
    <xf numFmtId="0" fontId="87" fillId="0" borderId="10" xfId="0" applyFont="1" applyBorder="1" applyAlignment="1">
      <alignment horizontal="center" vertical="center" wrapText="1"/>
    </xf>
    <xf numFmtId="0" fontId="96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 wrapText="1"/>
    </xf>
    <xf numFmtId="0" fontId="70" fillId="24" borderId="19" xfId="0" applyFont="1" applyFill="1" applyBorder="1" applyAlignment="1">
      <alignment horizontal="center" vertical="center" wrapText="1"/>
    </xf>
    <xf numFmtId="0" fontId="96" fillId="0" borderId="10" xfId="0" applyFont="1" applyBorder="1" applyAlignment="1">
      <alignment horizontal="left" vertical="center" wrapText="1"/>
    </xf>
    <xf numFmtId="0" fontId="97" fillId="0" borderId="10" xfId="0" applyFont="1" applyBorder="1" applyAlignment="1">
      <alignment horizontal="left" vertical="center" wrapText="1"/>
    </xf>
    <xf numFmtId="0" fontId="97" fillId="0" borderId="10" xfId="0" applyFont="1" applyBorder="1" applyAlignment="1">
      <alignment horizontal="center" wrapText="1"/>
    </xf>
    <xf numFmtId="0" fontId="100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vertical="top" wrapText="1"/>
    </xf>
    <xf numFmtId="180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28" fillId="24" borderId="0" xfId="0" applyFont="1" applyFill="1" applyAlignment="1">
      <alignment horizontal="center" vertical="center" shrinkToFit="1"/>
    </xf>
    <xf numFmtId="0" fontId="36" fillId="24" borderId="0" xfId="0" applyFont="1" applyFill="1" applyAlignment="1">
      <alignment horizontal="center" vertical="top" wrapText="1"/>
    </xf>
    <xf numFmtId="0" fontId="45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0" fontId="94" fillId="24" borderId="0" xfId="0" applyFont="1" applyFill="1" applyAlignment="1">
      <alignment horizontal="center" vertical="top" wrapText="1"/>
    </xf>
    <xf numFmtId="0" fontId="94" fillId="24" borderId="0" xfId="0" applyFont="1" applyFill="1" applyAlignment="1">
      <alignment horizontal="center" vertical="center" shrinkToFit="1"/>
    </xf>
    <xf numFmtId="0" fontId="94" fillId="24" borderId="0" xfId="0" applyFont="1" applyFill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182" fontId="26" fillId="24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178" fontId="32" fillId="0" borderId="30" xfId="0" applyNumberFormat="1" applyFont="1" applyBorder="1" applyAlignment="1">
      <alignment horizontal="center" vertical="center"/>
    </xf>
    <xf numFmtId="0" fontId="26" fillId="27" borderId="40" xfId="0" applyFont="1" applyFill="1" applyBorder="1" applyAlignment="1">
      <alignment horizontal="justify" vertical="center" wrapText="1"/>
    </xf>
    <xf numFmtId="0" fontId="93" fillId="27" borderId="14" xfId="0" applyFont="1" applyFill="1" applyBorder="1" applyAlignment="1">
      <alignment vertical="center" wrapText="1"/>
    </xf>
    <xf numFmtId="180" fontId="32" fillId="27" borderId="14" xfId="0" applyNumberFormat="1" applyFont="1" applyFill="1" applyBorder="1" applyAlignment="1">
      <alignment horizontal="center" vertical="center" wrapText="1"/>
    </xf>
    <xf numFmtId="180" fontId="32" fillId="27" borderId="14" xfId="0" applyNumberFormat="1" applyFont="1" applyFill="1" applyBorder="1" applyAlignment="1">
      <alignment horizontal="center" vertical="center" shrinkToFit="1"/>
    </xf>
    <xf numFmtId="0" fontId="32" fillId="27" borderId="14" xfId="0" applyFont="1" applyFill="1" applyBorder="1" applyAlignment="1">
      <alignment horizontal="center" vertical="center" wrapText="1"/>
    </xf>
    <xf numFmtId="178" fontId="32" fillId="27" borderId="36" xfId="0" applyNumberFormat="1" applyFont="1" applyFill="1" applyBorder="1" applyAlignment="1">
      <alignment horizontal="center" vertical="center"/>
    </xf>
    <xf numFmtId="0" fontId="26" fillId="24" borderId="41" xfId="0" applyFont="1" applyFill="1" applyBorder="1" applyAlignment="1">
      <alignment horizontal="justify" vertical="center" wrapText="1"/>
    </xf>
    <xf numFmtId="0" fontId="66" fillId="24" borderId="42" xfId="0" applyFont="1" applyFill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65" fillId="24" borderId="4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26" fillId="24" borderId="43" xfId="0" applyFont="1" applyFill="1" applyBorder="1" applyAlignment="1">
      <alignment horizontal="justify" vertical="center" wrapText="1"/>
    </xf>
    <xf numFmtId="0" fontId="51" fillId="24" borderId="20" xfId="0" applyFont="1" applyFill="1" applyBorder="1" applyAlignment="1">
      <alignment horizontal="center" vertical="center" wrapText="1"/>
    </xf>
    <xf numFmtId="0" fontId="66" fillId="24" borderId="17" xfId="0" applyFont="1" applyFill="1" applyBorder="1" applyAlignment="1">
      <alignment horizontal="center" vertical="center" wrapText="1"/>
    </xf>
    <xf numFmtId="0" fontId="55" fillId="24" borderId="17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wrapText="1"/>
    </xf>
    <xf numFmtId="178" fontId="32" fillId="0" borderId="44" xfId="0" applyNumberFormat="1" applyFont="1" applyBorder="1" applyAlignment="1">
      <alignment horizontal="center" vertical="center"/>
    </xf>
    <xf numFmtId="0" fontId="26" fillId="24" borderId="40" xfId="0" applyFont="1" applyFill="1" applyBorder="1" applyAlignment="1">
      <alignment horizontal="justify" vertical="center" wrapText="1"/>
    </xf>
    <xf numFmtId="0" fontId="51" fillId="24" borderId="14" xfId="0" applyFont="1" applyFill="1" applyBorder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5" fillId="24" borderId="14" xfId="0" applyFont="1" applyFill="1" applyBorder="1" applyAlignment="1">
      <alignment horizontal="center" vertical="center" wrapText="1"/>
    </xf>
    <xf numFmtId="0" fontId="65" fillId="24" borderId="14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49" fontId="95" fillId="0" borderId="10" xfId="0" applyNumberFormat="1" applyFont="1" applyBorder="1" applyAlignment="1">
      <alignment horizontal="center" vertical="center" wrapText="1"/>
    </xf>
    <xf numFmtId="0" fontId="65" fillId="26" borderId="10" xfId="0" applyFont="1" applyFill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28" borderId="10" xfId="0" applyFont="1" applyFill="1" applyBorder="1" applyAlignment="1">
      <alignment horizontal="center" vertical="center" wrapText="1"/>
    </xf>
    <xf numFmtId="0" fontId="26" fillId="29" borderId="32" xfId="0" applyFont="1" applyFill="1" applyBorder="1" applyAlignment="1">
      <alignment horizontal="left" vertical="center" wrapText="1"/>
    </xf>
    <xf numFmtId="0" fontId="26" fillId="24" borderId="32" xfId="0" applyFont="1" applyFill="1" applyBorder="1" applyAlignment="1">
      <alignment horizontal="left" vertical="center" wrapText="1"/>
    </xf>
    <xf numFmtId="0" fontId="26" fillId="24" borderId="10" xfId="0" applyFont="1" applyFill="1" applyBorder="1" applyAlignment="1">
      <alignment horizontal="left" vertical="center"/>
    </xf>
    <xf numFmtId="176" fontId="57" fillId="24" borderId="18" xfId="0" applyNumberFormat="1" applyFont="1" applyFill="1" applyBorder="1" applyAlignment="1">
      <alignment horizontal="center" vertical="center" shrinkToFit="1"/>
    </xf>
    <xf numFmtId="0" fontId="36" fillId="24" borderId="20" xfId="0" applyFont="1" applyFill="1" applyBorder="1" applyAlignment="1">
      <alignment horizontal="center" vertical="top" shrinkToFit="1"/>
    </xf>
    <xf numFmtId="0" fontId="26" fillId="24" borderId="19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vertical="center" wrapText="1"/>
    </xf>
    <xf numFmtId="0" fontId="70" fillId="24" borderId="15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wrapText="1"/>
    </xf>
    <xf numFmtId="0" fontId="26" fillId="0" borderId="11" xfId="0" applyFont="1" applyBorder="1" applyAlignment="1">
      <alignment horizontal="center" vertical="center" shrinkToFit="1"/>
    </xf>
    <xf numFmtId="177" fontId="29" fillId="0" borderId="18" xfId="0" applyNumberFormat="1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26" fillId="0" borderId="16" xfId="0" applyFont="1" applyBorder="1" applyAlignment="1">
      <alignment horizontal="left" vertical="top" wrapText="1"/>
    </xf>
    <xf numFmtId="176" fontId="29" fillId="25" borderId="18" xfId="0" applyNumberFormat="1" applyFont="1" applyFill="1" applyBorder="1" applyAlignment="1">
      <alignment horizontal="center" vertical="center" shrinkToFit="1"/>
    </xf>
    <xf numFmtId="0" fontId="94" fillId="24" borderId="10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94" fillId="24" borderId="10" xfId="0" applyFont="1" applyFill="1" applyBorder="1" applyAlignment="1">
      <alignment horizontal="center" vertical="center" shrinkToFit="1"/>
    </xf>
    <xf numFmtId="0" fontId="94" fillId="24" borderId="10" xfId="0" applyFont="1" applyFill="1" applyBorder="1" applyAlignment="1">
      <alignment horizontal="center" shrinkToFit="1"/>
    </xf>
    <xf numFmtId="0" fontId="94" fillId="24" borderId="10" xfId="0" applyFont="1" applyFill="1" applyBorder="1" applyAlignment="1">
      <alignment horizontal="center" wrapText="1"/>
    </xf>
    <xf numFmtId="0" fontId="94" fillId="24" borderId="11" xfId="0" applyFont="1" applyFill="1" applyBorder="1" applyAlignment="1">
      <alignment horizontal="center" vertical="top" wrapText="1"/>
    </xf>
    <xf numFmtId="0" fontId="94" fillId="24" borderId="15" xfId="0" applyFont="1" applyFill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center" wrapText="1"/>
    </xf>
    <xf numFmtId="0" fontId="94" fillId="0" borderId="10" xfId="0" applyFont="1" applyBorder="1" applyAlignment="1">
      <alignment horizontal="center" vertical="top" wrapText="1"/>
    </xf>
    <xf numFmtId="0" fontId="94" fillId="0" borderId="15" xfId="0" applyFont="1" applyBorder="1" applyAlignment="1">
      <alignment horizontal="center" vertical="center" wrapText="1"/>
    </xf>
    <xf numFmtId="176" fontId="94" fillId="24" borderId="10" xfId="0" applyNumberFormat="1" applyFont="1" applyFill="1" applyBorder="1" applyAlignment="1">
      <alignment horizontal="center" vertical="center" shrinkToFit="1"/>
    </xf>
    <xf numFmtId="1" fontId="94" fillId="24" borderId="10" xfId="0" applyNumberFormat="1" applyFont="1" applyFill="1" applyBorder="1" applyAlignment="1">
      <alignment horizontal="center" vertical="top" wrapText="1"/>
    </xf>
    <xf numFmtId="0" fontId="100" fillId="24" borderId="11" xfId="0" applyFont="1" applyFill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5" fillId="24" borderId="11" xfId="0" applyFont="1" applyFill="1" applyBorder="1" applyAlignment="1">
      <alignment horizontal="right" vertical="center" wrapText="1"/>
    </xf>
    <xf numFmtId="0" fontId="74" fillId="24" borderId="17" xfId="0" applyFont="1" applyFill="1" applyBorder="1" applyAlignment="1">
      <alignment horizontal="center" vertical="center" wrapText="1"/>
    </xf>
    <xf numFmtId="0" fontId="55" fillId="24" borderId="12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shrinkToFit="1"/>
    </xf>
    <xf numFmtId="0" fontId="101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102" fillId="0" borderId="29" xfId="0" applyFont="1" applyBorder="1" applyAlignment="1">
      <alignment horizontal="center" vertical="center" wrapText="1"/>
    </xf>
    <xf numFmtId="0" fontId="93" fillId="27" borderId="37" xfId="0" applyFont="1" applyFill="1" applyBorder="1" applyAlignment="1">
      <alignment horizontal="center" vertical="center" wrapText="1"/>
    </xf>
    <xf numFmtId="0" fontId="93" fillId="27" borderId="38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7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4" fillId="24" borderId="17" xfId="0" applyFont="1" applyFill="1" applyBorder="1" applyAlignment="1">
      <alignment horizontal="left" vertical="top" wrapText="1"/>
    </xf>
    <xf numFmtId="0" fontId="64" fillId="24" borderId="15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0" fontId="5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95" fillId="0" borderId="20" xfId="0" applyNumberFormat="1" applyFont="1" applyBorder="1" applyAlignment="1">
      <alignment horizontal="center" vertical="center" wrapText="1"/>
    </xf>
    <xf numFmtId="49" fontId="95" fillId="0" borderId="31" xfId="0" applyNumberFormat="1" applyFont="1" applyBorder="1" applyAlignment="1">
      <alignment horizontal="center" vertical="center" wrapText="1"/>
    </xf>
    <xf numFmtId="49" fontId="95" fillId="0" borderId="39" xfId="0" applyNumberFormat="1" applyFont="1" applyBorder="1" applyAlignment="1">
      <alignment horizontal="center" vertical="center" wrapText="1"/>
    </xf>
    <xf numFmtId="49" fontId="95" fillId="0" borderId="21" xfId="0" applyNumberFormat="1" applyFont="1" applyBorder="1" applyAlignment="1">
      <alignment horizontal="center" vertical="center" wrapText="1"/>
    </xf>
    <xf numFmtId="49" fontId="95" fillId="0" borderId="0" xfId="0" applyNumberFormat="1" applyFont="1" applyAlignment="1">
      <alignment horizontal="center" vertical="center" wrapText="1"/>
    </xf>
    <xf numFmtId="49" fontId="95" fillId="0" borderId="22" xfId="0" applyNumberFormat="1" applyFont="1" applyBorder="1" applyAlignment="1">
      <alignment horizontal="center" vertical="center" wrapText="1"/>
    </xf>
    <xf numFmtId="49" fontId="95" fillId="0" borderId="18" xfId="0" applyNumberFormat="1" applyFont="1" applyBorder="1" applyAlignment="1">
      <alignment horizontal="center" vertical="center" wrapText="1"/>
    </xf>
    <xf numFmtId="49" fontId="95" fillId="0" borderId="28" xfId="0" applyNumberFormat="1" applyFont="1" applyBorder="1" applyAlignment="1">
      <alignment horizontal="center" vertical="center" wrapText="1"/>
    </xf>
    <xf numFmtId="49" fontId="95" fillId="0" borderId="19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95251</xdr:rowOff>
    </xdr:from>
    <xdr:to>
      <xdr:col>5</xdr:col>
      <xdr:colOff>278441</xdr:colOff>
      <xdr:row>11</xdr:row>
      <xdr:rowOff>304801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39ADCF36-1C0A-47BE-B821-2AC90768F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05325" y="48672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95251</xdr:rowOff>
    </xdr:from>
    <xdr:to>
      <xdr:col>5</xdr:col>
      <xdr:colOff>373691</xdr:colOff>
      <xdr:row>15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BE2368-E690-4E1E-BD46-86EC34983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00575" y="64293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</xdr:row>
      <xdr:rowOff>190501</xdr:rowOff>
    </xdr:from>
    <xdr:to>
      <xdr:col>0</xdr:col>
      <xdr:colOff>259391</xdr:colOff>
      <xdr:row>23</xdr:row>
      <xdr:rowOff>9526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26D8AC2F-823D-467C-BD3A-C456CA621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9525" y="10458451"/>
          <a:ext cx="249866" cy="247650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13</xdr:row>
      <xdr:rowOff>104776</xdr:rowOff>
    </xdr:from>
    <xdr:ext cx="249866" cy="209550"/>
    <xdr:pic>
      <xdr:nvPicPr>
        <xdr:cNvPr id="2" name="圖片 1">
          <a:extLst>
            <a:ext uri="{FF2B5EF4-FFF2-40B4-BE49-F238E27FC236}">
              <a16:creationId xmlns:a16="http://schemas.microsoft.com/office/drawing/2014/main" id="{5ACC8A1E-4373-455A-A794-4E63E74F9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47800" y="3705226"/>
          <a:ext cx="249866" cy="20955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9</xdr:row>
      <xdr:rowOff>114301</xdr:rowOff>
    </xdr:from>
    <xdr:to>
      <xdr:col>5</xdr:col>
      <xdr:colOff>249866</xdr:colOff>
      <xdr:row>9</xdr:row>
      <xdr:rowOff>323851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6FE9CF8-582C-45CB-AC69-71A7D3467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4105276"/>
          <a:ext cx="249866" cy="209550"/>
        </a:xfrm>
        <a:prstGeom prst="rect">
          <a:avLst/>
        </a:prstGeom>
      </xdr:spPr>
    </xdr:pic>
    <xdr:clientData/>
  </xdr:twoCellAnchor>
  <xdr:oneCellAnchor>
    <xdr:from>
      <xdr:col>5</xdr:col>
      <xdr:colOff>123825</xdr:colOff>
      <xdr:row>19</xdr:row>
      <xdr:rowOff>95251</xdr:rowOff>
    </xdr:from>
    <xdr:ext cx="249866" cy="209550"/>
    <xdr:pic>
      <xdr:nvPicPr>
        <xdr:cNvPr id="5" name="圖片 4">
          <a:extLst>
            <a:ext uri="{FF2B5EF4-FFF2-40B4-BE49-F238E27FC236}">
              <a16:creationId xmlns:a16="http://schemas.microsoft.com/office/drawing/2014/main" id="{B9BD04E2-6B23-4E2A-8BC9-D3B55F1A66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10100" y="7991476"/>
          <a:ext cx="249866" cy="209550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4</xdr:row>
      <xdr:rowOff>95251</xdr:rowOff>
    </xdr:from>
    <xdr:to>
      <xdr:col>5</xdr:col>
      <xdr:colOff>278441</xdr:colOff>
      <xdr:row>4</xdr:row>
      <xdr:rowOff>304801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405D156-BDD6-48B9-818F-C7730C04F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21336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104776</xdr:rowOff>
    </xdr:from>
    <xdr:to>
      <xdr:col>5</xdr:col>
      <xdr:colOff>278441</xdr:colOff>
      <xdr:row>5</xdr:row>
      <xdr:rowOff>314326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1BF9FA3-BFC7-4D3B-9ACB-84A80C80C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25336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6</xdr:row>
      <xdr:rowOff>104776</xdr:rowOff>
    </xdr:from>
    <xdr:to>
      <xdr:col>3</xdr:col>
      <xdr:colOff>364166</xdr:colOff>
      <xdr:row>6</xdr:row>
      <xdr:rowOff>314326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22300DE-3387-4521-88A9-7474310F2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33675" y="29241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</xdr:row>
      <xdr:rowOff>104776</xdr:rowOff>
    </xdr:from>
    <xdr:to>
      <xdr:col>3</xdr:col>
      <xdr:colOff>373691</xdr:colOff>
      <xdr:row>8</xdr:row>
      <xdr:rowOff>314326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15F2E90-A54C-4F23-95B2-A183B1707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37052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8</xdr:row>
      <xdr:rowOff>104776</xdr:rowOff>
    </xdr:from>
    <xdr:to>
      <xdr:col>2</xdr:col>
      <xdr:colOff>373691</xdr:colOff>
      <xdr:row>8</xdr:row>
      <xdr:rowOff>314326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14197F7-D144-44D7-B5AC-3050EB6D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37052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</xdr:row>
      <xdr:rowOff>114301</xdr:rowOff>
    </xdr:from>
    <xdr:to>
      <xdr:col>2</xdr:col>
      <xdr:colOff>364166</xdr:colOff>
      <xdr:row>9</xdr:row>
      <xdr:rowOff>323851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217008EC-7FB6-4663-91C8-36A7779F2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66850" y="41052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11</xdr:row>
      <xdr:rowOff>104776</xdr:rowOff>
    </xdr:from>
    <xdr:to>
      <xdr:col>3</xdr:col>
      <xdr:colOff>373691</xdr:colOff>
      <xdr:row>11</xdr:row>
      <xdr:rowOff>314326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53E76747-5FA1-4C8A-8910-5C9DB27B39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876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95251</xdr:rowOff>
    </xdr:from>
    <xdr:to>
      <xdr:col>2</xdr:col>
      <xdr:colOff>345116</xdr:colOff>
      <xdr:row>12</xdr:row>
      <xdr:rowOff>304801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4AAC00B-19A9-4E94-90A2-272F81109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47800" y="5257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14</xdr:row>
      <xdr:rowOff>104776</xdr:rowOff>
    </xdr:from>
    <xdr:to>
      <xdr:col>5</xdr:col>
      <xdr:colOff>181357</xdr:colOff>
      <xdr:row>14</xdr:row>
      <xdr:rowOff>304800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33EC3676-7553-4EB6-9E78-24A93C871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29125" y="6048376"/>
          <a:ext cx="238507" cy="200024"/>
        </a:xfrm>
        <a:prstGeom prst="rect">
          <a:avLst/>
        </a:prstGeom>
      </xdr:spPr>
    </xdr:pic>
    <xdr:clientData/>
  </xdr:twoCellAnchor>
  <xdr:oneCellAnchor>
    <xdr:from>
      <xdr:col>5</xdr:col>
      <xdr:colOff>28575</xdr:colOff>
      <xdr:row>17</xdr:row>
      <xdr:rowOff>95251</xdr:rowOff>
    </xdr:from>
    <xdr:ext cx="249866" cy="209550"/>
    <xdr:pic>
      <xdr:nvPicPr>
        <xdr:cNvPr id="17" name="圖片 16">
          <a:extLst>
            <a:ext uri="{FF2B5EF4-FFF2-40B4-BE49-F238E27FC236}">
              <a16:creationId xmlns:a16="http://schemas.microsoft.com/office/drawing/2014/main" id="{E8F3C0C5-99A8-4F80-8CE1-B9F997C97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7210426"/>
          <a:ext cx="249866" cy="209550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16</xdr:row>
      <xdr:rowOff>114301</xdr:rowOff>
    </xdr:from>
    <xdr:ext cx="249866" cy="209550"/>
    <xdr:pic>
      <xdr:nvPicPr>
        <xdr:cNvPr id="18" name="圖片 17">
          <a:extLst>
            <a:ext uri="{FF2B5EF4-FFF2-40B4-BE49-F238E27FC236}">
              <a16:creationId xmlns:a16="http://schemas.microsoft.com/office/drawing/2014/main" id="{CEFC2EAD-D25B-44C7-81DE-A054A1893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33675" y="6838951"/>
          <a:ext cx="249866" cy="209550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19</xdr:row>
      <xdr:rowOff>104776</xdr:rowOff>
    </xdr:from>
    <xdr:ext cx="249866" cy="209550"/>
    <xdr:pic>
      <xdr:nvPicPr>
        <xdr:cNvPr id="19" name="圖片 18">
          <a:extLst>
            <a:ext uri="{FF2B5EF4-FFF2-40B4-BE49-F238E27FC236}">
              <a16:creationId xmlns:a16="http://schemas.microsoft.com/office/drawing/2014/main" id="{606B3411-2F8B-4213-A25E-41C8AA530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8001001"/>
          <a:ext cx="249866" cy="2095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19</xdr:row>
      <xdr:rowOff>95251</xdr:rowOff>
    </xdr:from>
    <xdr:ext cx="249866" cy="209550"/>
    <xdr:pic>
      <xdr:nvPicPr>
        <xdr:cNvPr id="20" name="圖片 19">
          <a:extLst>
            <a:ext uri="{FF2B5EF4-FFF2-40B4-BE49-F238E27FC236}">
              <a16:creationId xmlns:a16="http://schemas.microsoft.com/office/drawing/2014/main" id="{2A16B3F6-0E1F-4D2F-9988-291A4E255E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9875" y="7991476"/>
          <a:ext cx="249866" cy="2095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21</xdr:row>
      <xdr:rowOff>9526</xdr:rowOff>
    </xdr:from>
    <xdr:to>
      <xdr:col>0</xdr:col>
      <xdr:colOff>259391</xdr:colOff>
      <xdr:row>22</xdr:row>
      <xdr:rowOff>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6C113AF-2420-40A3-B072-3EE86561C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9525" y="865822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Normal="100" workbookViewId="0">
      <selection activeCell="D9" sqref="D9"/>
    </sheetView>
  </sheetViews>
  <sheetFormatPr defaultRowHeight="16.5"/>
  <cols>
    <col min="1" max="1" width="9.625" customWidth="1"/>
    <col min="2" max="2" width="8.125" style="6" customWidth="1"/>
    <col min="3" max="4" width="16.625" customWidth="1"/>
    <col min="5" max="5" width="7.875" customWidth="1"/>
    <col min="6" max="6" width="16.625" customWidth="1"/>
    <col min="7" max="7" width="2.5" style="243" customWidth="1"/>
    <col min="8" max="13" width="3.125" customWidth="1"/>
    <col min="14" max="14" width="3.625" customWidth="1"/>
    <col min="15" max="19" width="9" customWidth="1"/>
  </cols>
  <sheetData>
    <row r="1" spans="1:22" ht="30.75" customHeight="1">
      <c r="A1" s="448" t="s">
        <v>51</v>
      </c>
      <c r="B1" s="448"/>
      <c r="C1" s="448"/>
      <c r="D1" s="448"/>
      <c r="E1" s="448"/>
      <c r="F1" s="448"/>
      <c r="G1" s="449"/>
      <c r="H1" s="449"/>
      <c r="I1" s="449"/>
      <c r="J1" s="449"/>
    </row>
    <row r="2" spans="1:22" ht="35.25" customHeight="1" thickBot="1">
      <c r="A2" s="131"/>
      <c r="B2" s="450" t="s">
        <v>452</v>
      </c>
      <c r="C2" s="450"/>
      <c r="D2" s="451" t="s">
        <v>305</v>
      </c>
      <c r="E2" s="451"/>
      <c r="F2" s="451"/>
    </row>
    <row r="3" spans="1:22" ht="63.75" customHeight="1" thickBot="1">
      <c r="A3" s="24" t="s">
        <v>83</v>
      </c>
      <c r="B3" s="25" t="s">
        <v>84</v>
      </c>
      <c r="C3" s="25" t="s">
        <v>85</v>
      </c>
      <c r="D3" s="25" t="s">
        <v>86</v>
      </c>
      <c r="E3" s="25" t="s">
        <v>49</v>
      </c>
      <c r="F3" s="25" t="s">
        <v>87</v>
      </c>
      <c r="G3" s="244" t="s">
        <v>88</v>
      </c>
      <c r="H3" s="26" t="s">
        <v>210</v>
      </c>
      <c r="I3" s="19" t="s">
        <v>209</v>
      </c>
      <c r="J3" s="21" t="s">
        <v>211</v>
      </c>
      <c r="K3" s="208" t="s">
        <v>212</v>
      </c>
      <c r="L3" s="20" t="s">
        <v>213</v>
      </c>
      <c r="M3" s="207" t="s">
        <v>214</v>
      </c>
      <c r="N3" s="27" t="s">
        <v>89</v>
      </c>
    </row>
    <row r="4" spans="1:22" ht="30.95" customHeight="1">
      <c r="A4" s="372" t="s">
        <v>288</v>
      </c>
      <c r="B4" s="452" t="s">
        <v>215</v>
      </c>
      <c r="C4" s="453"/>
      <c r="D4" s="453"/>
      <c r="E4" s="453"/>
      <c r="F4" s="453"/>
      <c r="G4" s="373"/>
      <c r="H4" s="374"/>
      <c r="I4" s="374"/>
      <c r="J4" s="375"/>
      <c r="K4" s="375"/>
      <c r="L4" s="376"/>
      <c r="M4" s="376"/>
      <c r="N4" s="377"/>
      <c r="U4" s="298"/>
    </row>
    <row r="5" spans="1:22" ht="30.95" customHeight="1" thickBot="1">
      <c r="A5" s="378" t="s">
        <v>289</v>
      </c>
      <c r="B5" s="315" t="s">
        <v>440</v>
      </c>
      <c r="C5" s="224" t="s">
        <v>322</v>
      </c>
      <c r="D5" s="132" t="s">
        <v>346</v>
      </c>
      <c r="E5" s="379" t="s">
        <v>107</v>
      </c>
      <c r="F5" s="380" t="s">
        <v>317</v>
      </c>
      <c r="G5" s="381"/>
      <c r="H5" s="382">
        <v>5</v>
      </c>
      <c r="I5" s="383">
        <v>2.7</v>
      </c>
      <c r="J5" s="382">
        <v>2</v>
      </c>
      <c r="K5" s="382">
        <v>2.5</v>
      </c>
      <c r="L5" s="384"/>
      <c r="M5" s="10"/>
      <c r="N5" s="210">
        <f t="shared" ref="N5:N16" si="0">(H5*70)+(I5*75)+(J5*25)+(K5*45)+(L5*60)+(M5*150)</f>
        <v>715</v>
      </c>
      <c r="U5" s="261"/>
    </row>
    <row r="6" spans="1:22" ht="30.95" customHeight="1">
      <c r="A6" s="306" t="s">
        <v>290</v>
      </c>
      <c r="B6" s="336" t="s">
        <v>106</v>
      </c>
      <c r="C6" s="314" t="s">
        <v>446</v>
      </c>
      <c r="D6" s="51" t="s">
        <v>249</v>
      </c>
      <c r="E6" s="250" t="s">
        <v>107</v>
      </c>
      <c r="F6" s="225" t="s">
        <v>326</v>
      </c>
      <c r="G6" s="278"/>
      <c r="H6" s="300">
        <v>5.5</v>
      </c>
      <c r="I6" s="299">
        <v>2.4</v>
      </c>
      <c r="J6" s="299">
        <v>1.8</v>
      </c>
      <c r="K6" s="299">
        <v>2.5</v>
      </c>
      <c r="L6" s="301"/>
      <c r="M6" s="279"/>
      <c r="N6" s="371">
        <f t="shared" si="0"/>
        <v>722.5</v>
      </c>
      <c r="U6" s="261"/>
      <c r="V6" s="266"/>
    </row>
    <row r="7" spans="1:22" ht="30.95" customHeight="1">
      <c r="A7" s="306" t="s">
        <v>291</v>
      </c>
      <c r="B7" s="336" t="s">
        <v>160</v>
      </c>
      <c r="C7" s="223" t="s">
        <v>320</v>
      </c>
      <c r="D7" s="51" t="s">
        <v>315</v>
      </c>
      <c r="E7" s="307" t="s">
        <v>104</v>
      </c>
      <c r="F7" s="211" t="s">
        <v>111</v>
      </c>
      <c r="G7" s="406" t="s">
        <v>95</v>
      </c>
      <c r="H7" s="119">
        <v>5</v>
      </c>
      <c r="I7" s="156">
        <v>2.8</v>
      </c>
      <c r="J7" s="119">
        <v>1.5</v>
      </c>
      <c r="K7" s="119">
        <v>2.5</v>
      </c>
      <c r="L7" s="52"/>
      <c r="M7" s="11"/>
      <c r="N7" s="248">
        <f t="shared" si="0"/>
        <v>710</v>
      </c>
      <c r="U7" s="298"/>
      <c r="V7" s="267"/>
    </row>
    <row r="8" spans="1:22" ht="30.95" customHeight="1">
      <c r="A8" s="410" t="s">
        <v>292</v>
      </c>
      <c r="B8" s="333" t="s">
        <v>108</v>
      </c>
      <c r="C8" s="130" t="s">
        <v>243</v>
      </c>
      <c r="D8" s="53" t="s">
        <v>453</v>
      </c>
      <c r="E8" s="250" t="s">
        <v>107</v>
      </c>
      <c r="F8" s="225"/>
      <c r="G8" s="52"/>
      <c r="H8" s="138">
        <v>5.3</v>
      </c>
      <c r="I8" s="157">
        <v>2.2999999999999998</v>
      </c>
      <c r="J8" s="138">
        <v>2.2000000000000002</v>
      </c>
      <c r="K8" s="138">
        <v>2.5</v>
      </c>
      <c r="L8" s="279"/>
      <c r="M8" s="279"/>
      <c r="N8" s="248">
        <f t="shared" si="0"/>
        <v>711</v>
      </c>
      <c r="U8" s="262"/>
      <c r="V8" s="266"/>
    </row>
    <row r="9" spans="1:22" ht="30.95" customHeight="1">
      <c r="A9" s="409" t="s">
        <v>314</v>
      </c>
      <c r="B9" s="334" t="s">
        <v>103</v>
      </c>
      <c r="C9" s="130" t="s">
        <v>311</v>
      </c>
      <c r="D9" s="51" t="s">
        <v>244</v>
      </c>
      <c r="E9" s="250" t="s">
        <v>107</v>
      </c>
      <c r="F9" s="442" t="s">
        <v>431</v>
      </c>
      <c r="G9" s="278" t="s">
        <v>96</v>
      </c>
      <c r="H9" s="156">
        <v>5.0999999999999996</v>
      </c>
      <c r="I9" s="119">
        <v>2.4</v>
      </c>
      <c r="J9" s="156">
        <v>1.5</v>
      </c>
      <c r="K9" s="156">
        <v>2.5</v>
      </c>
      <c r="L9" s="52">
        <v>1</v>
      </c>
      <c r="M9" s="11"/>
      <c r="N9" s="248">
        <f t="shared" si="0"/>
        <v>747</v>
      </c>
      <c r="U9" s="263"/>
      <c r="V9" s="266"/>
    </row>
    <row r="10" spans="1:22" ht="30.95" customHeight="1" thickBot="1">
      <c r="A10" s="310" t="s">
        <v>293</v>
      </c>
      <c r="B10" s="315" t="s">
        <v>440</v>
      </c>
      <c r="C10" s="224" t="s">
        <v>109</v>
      </c>
      <c r="D10" s="132" t="s">
        <v>345</v>
      </c>
      <c r="E10" s="250" t="s">
        <v>107</v>
      </c>
      <c r="F10" s="443" t="s">
        <v>312</v>
      </c>
      <c r="G10" s="10"/>
      <c r="H10" s="249">
        <v>5</v>
      </c>
      <c r="I10" s="247">
        <v>2.6</v>
      </c>
      <c r="J10" s="249">
        <v>2</v>
      </c>
      <c r="K10" s="249">
        <v>2.5</v>
      </c>
      <c r="L10" s="10"/>
      <c r="M10" s="10"/>
      <c r="N10" s="210">
        <f t="shared" si="0"/>
        <v>707.5</v>
      </c>
      <c r="U10" s="263"/>
    </row>
    <row r="11" spans="1:22" ht="30.95" customHeight="1">
      <c r="A11" s="306" t="s">
        <v>294</v>
      </c>
      <c r="B11" s="335" t="s">
        <v>106</v>
      </c>
      <c r="C11" s="223" t="s">
        <v>323</v>
      </c>
      <c r="D11" s="53" t="s">
        <v>410</v>
      </c>
      <c r="E11" s="311" t="s">
        <v>107</v>
      </c>
      <c r="F11" s="225" t="s">
        <v>409</v>
      </c>
      <c r="G11" s="278"/>
      <c r="H11" s="300">
        <v>5.3</v>
      </c>
      <c r="I11" s="299">
        <v>3.3</v>
      </c>
      <c r="J11" s="299">
        <v>1.5</v>
      </c>
      <c r="K11" s="299">
        <v>2.5</v>
      </c>
      <c r="L11" s="301"/>
      <c r="M11" s="279"/>
      <c r="N11" s="320">
        <f t="shared" si="0"/>
        <v>768.5</v>
      </c>
    </row>
    <row r="12" spans="1:22" ht="30.95" customHeight="1">
      <c r="A12" s="306" t="s">
        <v>295</v>
      </c>
      <c r="B12" s="336" t="s">
        <v>103</v>
      </c>
      <c r="C12" s="130" t="s">
        <v>321</v>
      </c>
      <c r="D12" s="439" t="s">
        <v>344</v>
      </c>
      <c r="E12" s="307" t="s">
        <v>104</v>
      </c>
      <c r="F12" s="211" t="s">
        <v>226</v>
      </c>
      <c r="G12" s="408" t="s">
        <v>216</v>
      </c>
      <c r="H12" s="322">
        <v>5.3</v>
      </c>
      <c r="I12" s="321">
        <v>3</v>
      </c>
      <c r="J12" s="322">
        <v>1.5</v>
      </c>
      <c r="K12" s="119">
        <v>2.5</v>
      </c>
      <c r="L12" s="52"/>
      <c r="M12" s="11">
        <v>1</v>
      </c>
      <c r="N12" s="248">
        <f t="shared" si="0"/>
        <v>896</v>
      </c>
      <c r="U12" s="265"/>
    </row>
    <row r="13" spans="1:22" ht="30.95" customHeight="1">
      <c r="A13" s="306" t="s">
        <v>296</v>
      </c>
      <c r="B13" s="337" t="s">
        <v>106</v>
      </c>
      <c r="C13" s="223" t="s">
        <v>116</v>
      </c>
      <c r="D13" s="51" t="s">
        <v>444</v>
      </c>
      <c r="E13" s="250" t="s">
        <v>107</v>
      </c>
      <c r="F13" s="225"/>
      <c r="G13" s="407"/>
      <c r="H13" s="300">
        <v>5</v>
      </c>
      <c r="I13" s="299">
        <v>2.7</v>
      </c>
      <c r="J13" s="299">
        <v>2.1</v>
      </c>
      <c r="K13" s="299">
        <v>2.5</v>
      </c>
      <c r="L13" s="301"/>
      <c r="M13" s="279"/>
      <c r="N13" s="248">
        <f t="shared" si="0"/>
        <v>717.5</v>
      </c>
    </row>
    <row r="14" spans="1:22" ht="30.95" customHeight="1">
      <c r="A14" s="306" t="s">
        <v>297</v>
      </c>
      <c r="B14" s="334" t="s">
        <v>103</v>
      </c>
      <c r="C14" s="130" t="s">
        <v>316</v>
      </c>
      <c r="D14" s="53" t="s">
        <v>414</v>
      </c>
      <c r="E14" s="250" t="s">
        <v>107</v>
      </c>
      <c r="F14" s="225" t="s">
        <v>248</v>
      </c>
      <c r="G14" s="278" t="s">
        <v>96</v>
      </c>
      <c r="H14" s="156">
        <v>5.0999999999999996</v>
      </c>
      <c r="I14" s="119">
        <v>2.8</v>
      </c>
      <c r="J14" s="119">
        <v>1.5</v>
      </c>
      <c r="K14" s="119">
        <v>2.5</v>
      </c>
      <c r="L14" s="52">
        <v>1</v>
      </c>
      <c r="M14" s="11"/>
      <c r="N14" s="248">
        <f t="shared" si="0"/>
        <v>777</v>
      </c>
      <c r="U14" s="261"/>
    </row>
    <row r="15" spans="1:22" ht="30.95" customHeight="1" thickBot="1">
      <c r="A15" s="308" t="s">
        <v>439</v>
      </c>
      <c r="B15" s="315" t="s">
        <v>440</v>
      </c>
      <c r="C15" s="370" t="s">
        <v>343</v>
      </c>
      <c r="D15" s="352" t="s">
        <v>341</v>
      </c>
      <c r="E15" s="251" t="s">
        <v>113</v>
      </c>
      <c r="F15" s="441" t="s">
        <v>342</v>
      </c>
      <c r="G15" s="10"/>
      <c r="H15" s="249">
        <v>5</v>
      </c>
      <c r="I15" s="247">
        <v>2.8</v>
      </c>
      <c r="J15" s="249">
        <v>2.1</v>
      </c>
      <c r="K15" s="249">
        <v>2.5</v>
      </c>
      <c r="L15" s="10"/>
      <c r="M15" s="10"/>
      <c r="N15" s="210">
        <f t="shared" si="0"/>
        <v>725</v>
      </c>
      <c r="U15" s="261"/>
    </row>
    <row r="16" spans="1:22" ht="30.95" customHeight="1">
      <c r="A16" s="393" t="s">
        <v>299</v>
      </c>
      <c r="B16" s="335" t="s">
        <v>106</v>
      </c>
      <c r="C16" s="394" t="s">
        <v>246</v>
      </c>
      <c r="D16" s="395" t="s">
        <v>245</v>
      </c>
      <c r="E16" s="311" t="s">
        <v>107</v>
      </c>
      <c r="F16" s="396" t="s">
        <v>105</v>
      </c>
      <c r="G16" s="397"/>
      <c r="H16" s="317">
        <v>5.4</v>
      </c>
      <c r="I16" s="316">
        <v>2.4</v>
      </c>
      <c r="J16" s="317">
        <v>1.5</v>
      </c>
      <c r="K16" s="317">
        <v>2.5</v>
      </c>
      <c r="L16" s="318"/>
      <c r="M16" s="319"/>
      <c r="N16" s="320">
        <f t="shared" si="0"/>
        <v>708</v>
      </c>
      <c r="U16" s="261"/>
    </row>
    <row r="17" spans="1:22" ht="30.95" customHeight="1">
      <c r="A17" s="306" t="s">
        <v>300</v>
      </c>
      <c r="B17" s="334" t="s">
        <v>103</v>
      </c>
      <c r="C17" s="386" t="s">
        <v>340</v>
      </c>
      <c r="D17" s="51" t="s">
        <v>110</v>
      </c>
      <c r="E17" s="307" t="s">
        <v>104</v>
      </c>
      <c r="F17" s="388" t="s">
        <v>325</v>
      </c>
      <c r="G17" s="389"/>
      <c r="H17" s="322">
        <v>5</v>
      </c>
      <c r="I17" s="321">
        <v>3.3</v>
      </c>
      <c r="J17" s="322">
        <v>1.7</v>
      </c>
      <c r="K17" s="390">
        <v>2.5</v>
      </c>
      <c r="L17" s="391"/>
      <c r="M17" s="391"/>
      <c r="N17" s="392">
        <f t="shared" ref="N17:N20" si="1">(H17*70)+(I17*75)+(J17*25)+(K17*45)+(L17*60)+(M17*150)</f>
        <v>752.5</v>
      </c>
      <c r="U17" s="298"/>
      <c r="V17" s="266"/>
    </row>
    <row r="18" spans="1:22" ht="30.95" customHeight="1">
      <c r="A18" s="306" t="s">
        <v>306</v>
      </c>
      <c r="B18" s="337" t="s">
        <v>106</v>
      </c>
      <c r="C18" s="130" t="s">
        <v>411</v>
      </c>
      <c r="D18" s="51" t="s">
        <v>347</v>
      </c>
      <c r="E18" s="250" t="s">
        <v>107</v>
      </c>
      <c r="F18" s="211" t="s">
        <v>324</v>
      </c>
      <c r="G18" s="369"/>
      <c r="H18" s="300">
        <v>5</v>
      </c>
      <c r="I18" s="299">
        <v>2.6</v>
      </c>
      <c r="J18" s="299">
        <v>1.7</v>
      </c>
      <c r="K18" s="322">
        <v>2.5</v>
      </c>
      <c r="L18" s="11"/>
      <c r="M18" s="11"/>
      <c r="N18" s="392">
        <f t="shared" si="1"/>
        <v>700</v>
      </c>
      <c r="U18" s="298"/>
      <c r="V18" s="266"/>
    </row>
    <row r="19" spans="1:22" ht="30.95" customHeight="1">
      <c r="A19" s="306" t="s">
        <v>302</v>
      </c>
      <c r="B19" s="334" t="s">
        <v>103</v>
      </c>
      <c r="C19" s="130" t="s">
        <v>319</v>
      </c>
      <c r="D19" s="53" t="s">
        <v>412</v>
      </c>
      <c r="E19" s="250" t="s">
        <v>107</v>
      </c>
      <c r="F19" s="442" t="s">
        <v>429</v>
      </c>
      <c r="G19" s="278" t="s">
        <v>96</v>
      </c>
      <c r="H19" s="156">
        <v>5.3</v>
      </c>
      <c r="I19" s="119">
        <v>2.7</v>
      </c>
      <c r="J19" s="119">
        <v>1.8</v>
      </c>
      <c r="K19" s="322">
        <v>2.5</v>
      </c>
      <c r="L19" s="52">
        <v>1</v>
      </c>
      <c r="M19" s="11"/>
      <c r="N19" s="392">
        <f t="shared" si="1"/>
        <v>791</v>
      </c>
      <c r="U19" s="298"/>
      <c r="V19" s="266"/>
    </row>
    <row r="20" spans="1:22" ht="30.95" customHeight="1" thickBot="1">
      <c r="A20" s="308" t="s">
        <v>303</v>
      </c>
      <c r="B20" s="315" t="s">
        <v>440</v>
      </c>
      <c r="C20" s="224" t="s">
        <v>413</v>
      </c>
      <c r="D20" s="132" t="s">
        <v>112</v>
      </c>
      <c r="E20" s="251" t="s">
        <v>113</v>
      </c>
      <c r="F20" s="443" t="s">
        <v>318</v>
      </c>
      <c r="G20" s="365"/>
      <c r="H20" s="249">
        <v>5</v>
      </c>
      <c r="I20" s="247">
        <v>3.1</v>
      </c>
      <c r="J20" s="249">
        <v>1.6</v>
      </c>
      <c r="K20" s="249">
        <v>2.5</v>
      </c>
      <c r="L20" s="10"/>
      <c r="M20" s="10"/>
      <c r="N20" s="210">
        <f t="shared" si="1"/>
        <v>735</v>
      </c>
      <c r="U20" s="298"/>
      <c r="V20" s="266"/>
    </row>
    <row r="21" spans="1:22" ht="30.95" customHeight="1">
      <c r="A21" s="35" t="s">
        <v>63</v>
      </c>
      <c r="B21" s="36"/>
      <c r="C21" s="36"/>
      <c r="D21" s="37" t="s">
        <v>64</v>
      </c>
      <c r="E21" s="36"/>
      <c r="F21" s="38"/>
      <c r="G21" s="245" t="s">
        <v>65</v>
      </c>
      <c r="H21" s="38"/>
      <c r="I21" s="38"/>
      <c r="J21" s="38"/>
      <c r="K21" s="38"/>
      <c r="L21" s="22"/>
      <c r="M21" s="9"/>
      <c r="N21" s="9"/>
    </row>
    <row r="22" spans="1:22">
      <c r="A22" s="447" t="s">
        <v>225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</row>
    <row r="23" spans="1:22" ht="17.25" customHeight="1">
      <c r="A23" s="446" t="s">
        <v>304</v>
      </c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</row>
    <row r="24" spans="1:22" ht="15" customHeight="1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U24" s="262"/>
    </row>
    <row r="25" spans="1:22" ht="30.95" customHeight="1"/>
    <row r="26" spans="1:22" ht="30.95" customHeight="1">
      <c r="U26" s="261"/>
    </row>
    <row r="27" spans="1:22" ht="30.95" customHeight="1">
      <c r="F27" s="12"/>
      <c r="G27" s="246"/>
      <c r="U27" s="268"/>
    </row>
    <row r="28" spans="1:22" ht="30.95" customHeight="1">
      <c r="U28" s="261"/>
    </row>
    <row r="29" spans="1:22" ht="28.5" customHeight="1"/>
  </sheetData>
  <mergeCells count="6">
    <mergeCell ref="A23:N24"/>
    <mergeCell ref="A22:N22"/>
    <mergeCell ref="A1:J1"/>
    <mergeCell ref="B2:C2"/>
    <mergeCell ref="D2:F2"/>
    <mergeCell ref="B4:F4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Normal="100" workbookViewId="0">
      <selection activeCell="B2" sqref="B2:C2"/>
    </sheetView>
  </sheetViews>
  <sheetFormatPr defaultRowHeight="16.5"/>
  <cols>
    <col min="1" max="1" width="9.625" customWidth="1"/>
    <col min="2" max="2" width="8.125" style="6" customWidth="1"/>
    <col min="3" max="4" width="16.625" customWidth="1"/>
    <col min="5" max="5" width="7.875" customWidth="1"/>
    <col min="6" max="6" width="16.625" customWidth="1"/>
    <col min="7" max="7" width="2.5" style="243" customWidth="1"/>
    <col min="8" max="13" width="3.125" customWidth="1"/>
    <col min="14" max="14" width="3.625" customWidth="1"/>
  </cols>
  <sheetData>
    <row r="1" spans="1:21" ht="30.75" customHeight="1">
      <c r="A1" s="448" t="s">
        <v>51</v>
      </c>
      <c r="B1" s="448"/>
      <c r="C1" s="448"/>
      <c r="D1" s="448"/>
      <c r="E1" s="448"/>
      <c r="F1" s="448"/>
      <c r="G1" s="449"/>
      <c r="H1" s="449"/>
      <c r="I1" s="449"/>
      <c r="J1" s="449"/>
    </row>
    <row r="2" spans="1:21" ht="35.25" customHeight="1" thickBot="1">
      <c r="A2" s="444" t="s">
        <v>445</v>
      </c>
      <c r="B2" s="450" t="s">
        <v>452</v>
      </c>
      <c r="C2" s="450"/>
      <c r="D2" s="454" t="s">
        <v>305</v>
      </c>
      <c r="E2" s="454"/>
      <c r="F2" s="454"/>
    </row>
    <row r="3" spans="1:21" ht="63.75" customHeight="1" thickBot="1">
      <c r="A3" s="24" t="s">
        <v>52</v>
      </c>
      <c r="B3" s="25" t="s">
        <v>53</v>
      </c>
      <c r="C3" s="25" t="s">
        <v>54</v>
      </c>
      <c r="D3" s="25" t="s">
        <v>55</v>
      </c>
      <c r="E3" s="25" t="s">
        <v>49</v>
      </c>
      <c r="F3" s="25" t="s">
        <v>56</v>
      </c>
      <c r="G3" s="244" t="s">
        <v>57</v>
      </c>
      <c r="H3" s="26" t="s">
        <v>210</v>
      </c>
      <c r="I3" s="19" t="s">
        <v>209</v>
      </c>
      <c r="J3" s="21" t="s">
        <v>211</v>
      </c>
      <c r="K3" s="208" t="s">
        <v>212</v>
      </c>
      <c r="L3" s="20" t="s">
        <v>213</v>
      </c>
      <c r="M3" s="207" t="s">
        <v>214</v>
      </c>
      <c r="N3" s="27" t="s">
        <v>58</v>
      </c>
    </row>
    <row r="4" spans="1:21" ht="30.95" customHeight="1">
      <c r="A4" s="372" t="s">
        <v>288</v>
      </c>
      <c r="B4" s="452" t="s">
        <v>215</v>
      </c>
      <c r="C4" s="453"/>
      <c r="D4" s="453"/>
      <c r="E4" s="453"/>
      <c r="F4" s="453"/>
      <c r="G4" s="373"/>
      <c r="H4" s="374"/>
      <c r="I4" s="374"/>
      <c r="J4" s="375"/>
      <c r="K4" s="375"/>
      <c r="L4" s="376"/>
      <c r="M4" s="376"/>
      <c r="N4" s="377"/>
      <c r="U4" s="298"/>
    </row>
    <row r="5" spans="1:21" ht="30.95" customHeight="1" thickBot="1">
      <c r="A5" s="378" t="s">
        <v>289</v>
      </c>
      <c r="B5" s="315" t="s">
        <v>440</v>
      </c>
      <c r="C5" s="224" t="s">
        <v>359</v>
      </c>
      <c r="D5" s="132" t="s">
        <v>346</v>
      </c>
      <c r="E5" s="379" t="s">
        <v>107</v>
      </c>
      <c r="F5" s="380" t="s">
        <v>349</v>
      </c>
      <c r="G5" s="381"/>
      <c r="H5" s="382">
        <v>5</v>
      </c>
      <c r="I5" s="383">
        <v>2.7</v>
      </c>
      <c r="J5" s="382">
        <v>2</v>
      </c>
      <c r="K5" s="382">
        <v>2.5</v>
      </c>
      <c r="L5" s="384"/>
      <c r="M5" s="10"/>
      <c r="N5" s="210">
        <f t="shared" ref="N5:N20" si="0">(H5*70)+(I5*75)+(J5*25)+(K5*45)+(L5*60)+(M5*150)</f>
        <v>715</v>
      </c>
    </row>
    <row r="6" spans="1:21" ht="30.95" customHeight="1">
      <c r="A6" s="306" t="s">
        <v>290</v>
      </c>
      <c r="B6" s="336" t="s">
        <v>106</v>
      </c>
      <c r="C6" s="314" t="s">
        <v>358</v>
      </c>
      <c r="D6" s="51" t="s">
        <v>249</v>
      </c>
      <c r="E6" s="250" t="s">
        <v>107</v>
      </c>
      <c r="F6" s="225" t="s">
        <v>350</v>
      </c>
      <c r="G6" s="278"/>
      <c r="H6" s="300">
        <v>5.5</v>
      </c>
      <c r="I6" s="299">
        <v>2.4</v>
      </c>
      <c r="J6" s="299">
        <v>1.8</v>
      </c>
      <c r="K6" s="299">
        <v>2.5</v>
      </c>
      <c r="L6" s="301"/>
      <c r="M6" s="279"/>
      <c r="N6" s="371">
        <f t="shared" si="0"/>
        <v>722.5</v>
      </c>
    </row>
    <row r="7" spans="1:21" ht="30.95" customHeight="1">
      <c r="A7" s="306" t="s">
        <v>291</v>
      </c>
      <c r="B7" s="336" t="s">
        <v>103</v>
      </c>
      <c r="C7" s="34" t="s">
        <v>247</v>
      </c>
      <c r="D7" s="53" t="s">
        <v>348</v>
      </c>
      <c r="E7" s="307" t="s">
        <v>104</v>
      </c>
      <c r="F7" s="302" t="s">
        <v>114</v>
      </c>
      <c r="G7" s="406" t="s">
        <v>95</v>
      </c>
      <c r="H7" s="119">
        <v>5</v>
      </c>
      <c r="I7" s="156">
        <v>2.8</v>
      </c>
      <c r="J7" s="119">
        <v>1.5</v>
      </c>
      <c r="K7" s="119">
        <v>2.5</v>
      </c>
      <c r="L7" s="52"/>
      <c r="M7" s="11"/>
      <c r="N7" s="248">
        <f t="shared" si="0"/>
        <v>710</v>
      </c>
      <c r="P7" s="253"/>
    </row>
    <row r="8" spans="1:21" ht="30.95" customHeight="1">
      <c r="A8" s="309" t="s">
        <v>292</v>
      </c>
      <c r="B8" s="333" t="s">
        <v>75</v>
      </c>
      <c r="C8" s="130" t="s">
        <v>287</v>
      </c>
      <c r="D8" s="53" t="s">
        <v>313</v>
      </c>
      <c r="E8" s="250" t="s">
        <v>107</v>
      </c>
      <c r="F8" s="211"/>
      <c r="G8" s="52"/>
      <c r="H8" s="138">
        <v>5.3</v>
      </c>
      <c r="I8" s="157">
        <v>2.2999999999999998</v>
      </c>
      <c r="J8" s="138">
        <v>2.2000000000000002</v>
      </c>
      <c r="K8" s="138">
        <v>2.5</v>
      </c>
      <c r="L8" s="279"/>
      <c r="M8" s="279"/>
      <c r="N8" s="248">
        <f t="shared" si="0"/>
        <v>711</v>
      </c>
    </row>
    <row r="9" spans="1:21" ht="30.95" customHeight="1">
      <c r="A9" s="409" t="s">
        <v>314</v>
      </c>
      <c r="B9" s="334" t="s">
        <v>103</v>
      </c>
      <c r="C9" s="130" t="s">
        <v>357</v>
      </c>
      <c r="D9" s="53" t="s">
        <v>244</v>
      </c>
      <c r="E9" s="250" t="s">
        <v>107</v>
      </c>
      <c r="F9" s="442" t="s">
        <v>431</v>
      </c>
      <c r="G9" s="278" t="s">
        <v>96</v>
      </c>
      <c r="H9" s="156">
        <v>5.0999999999999996</v>
      </c>
      <c r="I9" s="119">
        <v>2.4</v>
      </c>
      <c r="J9" s="156">
        <v>1.5</v>
      </c>
      <c r="K9" s="156">
        <v>2.5</v>
      </c>
      <c r="L9" s="52">
        <v>1</v>
      </c>
      <c r="M9" s="11"/>
      <c r="N9" s="248">
        <f t="shared" si="0"/>
        <v>747</v>
      </c>
    </row>
    <row r="10" spans="1:21" ht="30.95" customHeight="1" thickBot="1">
      <c r="A10" s="310" t="s">
        <v>293</v>
      </c>
      <c r="B10" s="315" t="s">
        <v>440</v>
      </c>
      <c r="C10" s="313" t="s">
        <v>115</v>
      </c>
      <c r="D10" s="132" t="s">
        <v>345</v>
      </c>
      <c r="E10" s="250" t="s">
        <v>107</v>
      </c>
      <c r="F10" s="443" t="s">
        <v>434</v>
      </c>
      <c r="G10" s="10"/>
      <c r="H10" s="249">
        <v>5</v>
      </c>
      <c r="I10" s="247">
        <v>2.6</v>
      </c>
      <c r="J10" s="249">
        <v>2</v>
      </c>
      <c r="K10" s="249">
        <v>2.5</v>
      </c>
      <c r="L10" s="10"/>
      <c r="M10" s="10"/>
      <c r="N10" s="210">
        <f t="shared" si="0"/>
        <v>707.5</v>
      </c>
      <c r="R10" s="253"/>
    </row>
    <row r="11" spans="1:21" ht="30.95" customHeight="1">
      <c r="A11" s="306" t="s">
        <v>294</v>
      </c>
      <c r="B11" s="335" t="s">
        <v>106</v>
      </c>
      <c r="C11" s="130" t="s">
        <v>437</v>
      </c>
      <c r="D11" s="53" t="s">
        <v>410</v>
      </c>
      <c r="E11" s="311" t="s">
        <v>107</v>
      </c>
      <c r="F11" s="211" t="s">
        <v>433</v>
      </c>
      <c r="G11" s="278"/>
      <c r="H11" s="300">
        <v>5.3</v>
      </c>
      <c r="I11" s="299">
        <v>3.3</v>
      </c>
      <c r="J11" s="299">
        <v>1.5</v>
      </c>
      <c r="K11" s="299">
        <v>2.5</v>
      </c>
      <c r="L11" s="301"/>
      <c r="M11" s="279"/>
      <c r="N11" s="320">
        <f t="shared" si="0"/>
        <v>768.5</v>
      </c>
      <c r="P11" s="264"/>
    </row>
    <row r="12" spans="1:21" ht="30.95" customHeight="1">
      <c r="A12" s="306" t="s">
        <v>295</v>
      </c>
      <c r="B12" s="336" t="s">
        <v>103</v>
      </c>
      <c r="C12" s="314" t="s">
        <v>356</v>
      </c>
      <c r="D12" s="53" t="s">
        <v>438</v>
      </c>
      <c r="E12" s="307" t="s">
        <v>104</v>
      </c>
      <c r="F12" s="211" t="s">
        <v>226</v>
      </c>
      <c r="G12" s="408" t="s">
        <v>216</v>
      </c>
      <c r="H12" s="322">
        <v>5.3</v>
      </c>
      <c r="I12" s="321">
        <v>3</v>
      </c>
      <c r="J12" s="322">
        <v>1.5</v>
      </c>
      <c r="K12" s="119">
        <v>2.5</v>
      </c>
      <c r="L12" s="52"/>
      <c r="M12" s="11">
        <v>1</v>
      </c>
      <c r="N12" s="248">
        <f t="shared" si="0"/>
        <v>896</v>
      </c>
      <c r="P12" s="253"/>
    </row>
    <row r="13" spans="1:21" ht="30.95" customHeight="1">
      <c r="A13" s="306" t="s">
        <v>296</v>
      </c>
      <c r="B13" s="337" t="s">
        <v>106</v>
      </c>
      <c r="C13" s="223" t="s">
        <v>116</v>
      </c>
      <c r="D13" s="51" t="s">
        <v>361</v>
      </c>
      <c r="E13" s="250" t="s">
        <v>107</v>
      </c>
      <c r="F13" s="312"/>
      <c r="G13" s="407"/>
      <c r="H13" s="300">
        <v>5</v>
      </c>
      <c r="I13" s="299">
        <v>2.7</v>
      </c>
      <c r="J13" s="299">
        <v>2.1</v>
      </c>
      <c r="K13" s="299">
        <v>2.5</v>
      </c>
      <c r="L13" s="301"/>
      <c r="M13" s="279"/>
      <c r="N13" s="248">
        <f t="shared" si="0"/>
        <v>717.5</v>
      </c>
    </row>
    <row r="14" spans="1:21" ht="30.95" customHeight="1">
      <c r="A14" s="306" t="s">
        <v>297</v>
      </c>
      <c r="B14" s="334" t="s">
        <v>103</v>
      </c>
      <c r="C14" s="34" t="s">
        <v>360</v>
      </c>
      <c r="D14" s="53" t="s">
        <v>414</v>
      </c>
      <c r="E14" s="250" t="s">
        <v>107</v>
      </c>
      <c r="F14" s="312" t="s">
        <v>351</v>
      </c>
      <c r="G14" s="278" t="s">
        <v>96</v>
      </c>
      <c r="H14" s="156">
        <v>5.0999999999999996</v>
      </c>
      <c r="I14" s="119">
        <v>2.8</v>
      </c>
      <c r="J14" s="119">
        <v>1.5</v>
      </c>
      <c r="K14" s="119">
        <v>2.5</v>
      </c>
      <c r="L14" s="52">
        <v>1</v>
      </c>
      <c r="M14" s="11"/>
      <c r="N14" s="248">
        <f t="shared" si="0"/>
        <v>777</v>
      </c>
      <c r="P14" s="261"/>
      <c r="R14" s="261"/>
    </row>
    <row r="15" spans="1:21" ht="30.95" customHeight="1" thickBot="1">
      <c r="A15" s="385" t="s">
        <v>298</v>
      </c>
      <c r="B15" s="315" t="s">
        <v>440</v>
      </c>
      <c r="C15" s="398" t="s">
        <v>283</v>
      </c>
      <c r="D15" s="399" t="s">
        <v>341</v>
      </c>
      <c r="E15" s="387" t="s">
        <v>113</v>
      </c>
      <c r="F15" s="388" t="s">
        <v>352</v>
      </c>
      <c r="G15" s="10"/>
      <c r="H15" s="249">
        <v>5</v>
      </c>
      <c r="I15" s="247">
        <v>2.8</v>
      </c>
      <c r="J15" s="249">
        <v>2.1</v>
      </c>
      <c r="K15" s="249">
        <v>2.5</v>
      </c>
      <c r="L15" s="10"/>
      <c r="M15" s="10"/>
      <c r="N15" s="392">
        <f t="shared" si="0"/>
        <v>725</v>
      </c>
      <c r="P15" s="255"/>
    </row>
    <row r="16" spans="1:21" ht="30.95" customHeight="1">
      <c r="A16" s="393" t="s">
        <v>299</v>
      </c>
      <c r="B16" s="335" t="s">
        <v>106</v>
      </c>
      <c r="C16" s="402" t="s">
        <v>284</v>
      </c>
      <c r="D16" s="403" t="s">
        <v>285</v>
      </c>
      <c r="E16" s="311" t="s">
        <v>107</v>
      </c>
      <c r="F16" s="404" t="s">
        <v>105</v>
      </c>
      <c r="G16" s="397"/>
      <c r="H16" s="317">
        <v>5.4</v>
      </c>
      <c r="I16" s="316">
        <v>2.4</v>
      </c>
      <c r="J16" s="317">
        <v>1.5</v>
      </c>
      <c r="K16" s="317">
        <v>2.5</v>
      </c>
      <c r="L16" s="318"/>
      <c r="M16" s="319"/>
      <c r="N16" s="320">
        <f t="shared" si="0"/>
        <v>708</v>
      </c>
      <c r="P16" s="255"/>
    </row>
    <row r="17" spans="1:22" ht="30.95" customHeight="1">
      <c r="A17" s="309" t="s">
        <v>300</v>
      </c>
      <c r="B17" s="334" t="s">
        <v>103</v>
      </c>
      <c r="C17" s="34" t="s">
        <v>355</v>
      </c>
      <c r="D17" s="51" t="s">
        <v>227</v>
      </c>
      <c r="E17" s="307" t="s">
        <v>104</v>
      </c>
      <c r="F17" s="211" t="s">
        <v>353</v>
      </c>
      <c r="G17" s="389"/>
      <c r="H17" s="322">
        <v>5</v>
      </c>
      <c r="I17" s="321">
        <v>3.3</v>
      </c>
      <c r="J17" s="322">
        <v>1.7</v>
      </c>
      <c r="K17" s="390">
        <v>2.5</v>
      </c>
      <c r="L17" s="391"/>
      <c r="M17" s="391"/>
      <c r="N17" s="392">
        <f t="shared" si="0"/>
        <v>752.5</v>
      </c>
      <c r="P17" s="255"/>
      <c r="R17" s="255"/>
    </row>
    <row r="18" spans="1:22" ht="30.95" customHeight="1">
      <c r="A18" s="309" t="s">
        <v>301</v>
      </c>
      <c r="B18" s="337" t="s">
        <v>106</v>
      </c>
      <c r="C18" s="34" t="s">
        <v>435</v>
      </c>
      <c r="D18" s="400" t="s">
        <v>286</v>
      </c>
      <c r="E18" s="250" t="s">
        <v>107</v>
      </c>
      <c r="F18" s="401" t="s">
        <v>324</v>
      </c>
      <c r="G18" s="369"/>
      <c r="H18" s="300">
        <v>5</v>
      </c>
      <c r="I18" s="299">
        <v>2.6</v>
      </c>
      <c r="J18" s="299">
        <v>1.7</v>
      </c>
      <c r="K18" s="322">
        <v>2.5</v>
      </c>
      <c r="L18" s="11"/>
      <c r="M18" s="11"/>
      <c r="N18" s="392">
        <f t="shared" si="0"/>
        <v>700</v>
      </c>
      <c r="P18" s="255"/>
    </row>
    <row r="19" spans="1:22" ht="30.95" customHeight="1">
      <c r="A19" s="309" t="s">
        <v>302</v>
      </c>
      <c r="B19" s="334" t="s">
        <v>103</v>
      </c>
      <c r="C19" s="34" t="s">
        <v>354</v>
      </c>
      <c r="D19" s="53" t="s">
        <v>412</v>
      </c>
      <c r="E19" s="250" t="s">
        <v>107</v>
      </c>
      <c r="F19" s="442" t="s">
        <v>429</v>
      </c>
      <c r="G19" s="278" t="s">
        <v>96</v>
      </c>
      <c r="H19" s="156">
        <v>5.3</v>
      </c>
      <c r="I19" s="119">
        <v>2.7</v>
      </c>
      <c r="J19" s="119">
        <v>1.8</v>
      </c>
      <c r="K19" s="322">
        <v>2.5</v>
      </c>
      <c r="L19" s="52">
        <v>1</v>
      </c>
      <c r="M19" s="11"/>
      <c r="N19" s="392">
        <f t="shared" si="0"/>
        <v>791</v>
      </c>
      <c r="P19" s="255"/>
    </row>
    <row r="20" spans="1:22" ht="30.95" customHeight="1" thickBot="1">
      <c r="A20" s="308" t="s">
        <v>303</v>
      </c>
      <c r="B20" s="315" t="s">
        <v>440</v>
      </c>
      <c r="C20" s="313" t="s">
        <v>218</v>
      </c>
      <c r="D20" s="132" t="s">
        <v>112</v>
      </c>
      <c r="E20" s="251" t="s">
        <v>113</v>
      </c>
      <c r="F20" s="443" t="s">
        <v>318</v>
      </c>
      <c r="G20" s="365"/>
      <c r="H20" s="249">
        <v>5</v>
      </c>
      <c r="I20" s="247">
        <v>3.1</v>
      </c>
      <c r="J20" s="249">
        <v>1.6</v>
      </c>
      <c r="K20" s="249">
        <v>2.5</v>
      </c>
      <c r="L20" s="10"/>
      <c r="M20" s="10"/>
      <c r="N20" s="210">
        <f t="shared" si="0"/>
        <v>735</v>
      </c>
      <c r="P20" s="255"/>
    </row>
    <row r="21" spans="1:22" ht="30.95" customHeight="1">
      <c r="A21" s="35" t="s">
        <v>59</v>
      </c>
      <c r="B21" s="36"/>
      <c r="C21" s="36"/>
      <c r="D21" s="37" t="s">
        <v>60</v>
      </c>
      <c r="E21" s="36"/>
      <c r="F21" s="38"/>
      <c r="G21" s="245" t="s">
        <v>61</v>
      </c>
      <c r="H21" s="38"/>
      <c r="I21" s="38"/>
      <c r="J21" s="38"/>
      <c r="K21" s="38"/>
      <c r="L21" s="22"/>
      <c r="M21" s="9"/>
      <c r="N21" s="9"/>
    </row>
    <row r="22" spans="1:22" ht="17.25" customHeight="1">
      <c r="A22" s="455" t="s">
        <v>436</v>
      </c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</row>
    <row r="23" spans="1:22" ht="15" customHeight="1">
      <c r="A23" s="455"/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R23" s="261"/>
    </row>
    <row r="24" spans="1:22" ht="30.95" customHeight="1">
      <c r="B24" s="338"/>
      <c r="P24" s="264"/>
    </row>
    <row r="25" spans="1:22" ht="30.95" customHeight="1"/>
    <row r="26" spans="1:22" ht="30.95" customHeight="1">
      <c r="P26" s="264"/>
      <c r="R26" s="252"/>
      <c r="S26" s="253"/>
      <c r="U26" s="254"/>
      <c r="V26" s="255"/>
    </row>
    <row r="27" spans="1:22" ht="30.95" customHeight="1">
      <c r="G27" s="246"/>
      <c r="P27" s="264"/>
    </row>
    <row r="28" spans="1:22" ht="30.95" customHeight="1">
      <c r="P28" s="264"/>
    </row>
    <row r="29" spans="1:22" ht="31.5" customHeight="1"/>
  </sheetData>
  <mergeCells count="5">
    <mergeCell ref="A1:J1"/>
    <mergeCell ref="B2:C2"/>
    <mergeCell ref="D2:F2"/>
    <mergeCell ref="B4:F4"/>
    <mergeCell ref="A22:N23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3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3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3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5.5" hidden="1" customWidth="1"/>
    <col min="32" max="32" width="3.625" style="33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1" ht="19.5" customHeight="1">
      <c r="A1" s="8"/>
      <c r="B1" s="8"/>
      <c r="C1" s="8"/>
      <c r="D1" s="466" t="s">
        <v>16</v>
      </c>
      <c r="E1" s="466"/>
      <c r="F1" s="466"/>
      <c r="G1" s="466"/>
      <c r="H1" s="466"/>
      <c r="I1" s="466"/>
      <c r="J1" s="466"/>
      <c r="K1" s="6" t="s">
        <v>452</v>
      </c>
      <c r="L1" t="s">
        <v>307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72">
        <v>462</v>
      </c>
      <c r="E2" s="472"/>
      <c r="F2" s="31"/>
      <c r="G2" s="31"/>
      <c r="H2" s="31"/>
      <c r="I2" s="31"/>
      <c r="J2" s="32"/>
      <c r="K2" s="467" t="s">
        <v>224</v>
      </c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</row>
    <row r="3" spans="1:41" s="12" customFormat="1" ht="14.1" customHeight="1">
      <c r="A3" s="469" t="s">
        <v>6</v>
      </c>
      <c r="B3" s="13"/>
      <c r="C3" s="15">
        <v>46020</v>
      </c>
      <c r="D3" s="15"/>
      <c r="E3" s="15"/>
      <c r="F3" s="15"/>
      <c r="G3" s="15"/>
      <c r="H3" s="30"/>
      <c r="I3" s="13"/>
      <c r="J3" s="13"/>
      <c r="K3" s="15">
        <f>C3+1</f>
        <v>46021</v>
      </c>
      <c r="L3" s="15"/>
      <c r="M3" s="15"/>
      <c r="N3" s="15"/>
      <c r="O3" s="15"/>
      <c r="P3" s="30"/>
      <c r="Q3" s="13" t="s">
        <v>97</v>
      </c>
      <c r="R3" s="114"/>
      <c r="S3" s="15">
        <f>C3+2</f>
        <v>46022</v>
      </c>
      <c r="T3" s="15"/>
      <c r="U3" s="15"/>
      <c r="V3" s="15"/>
      <c r="W3" s="15"/>
      <c r="X3" s="30"/>
      <c r="Y3" s="13" t="s">
        <v>90</v>
      </c>
      <c r="Z3" s="114"/>
      <c r="AA3" s="470">
        <f>C3+3</f>
        <v>46023</v>
      </c>
      <c r="AB3" s="470"/>
      <c r="AC3" s="15"/>
      <c r="AD3" s="15"/>
      <c r="AE3" s="15"/>
      <c r="AF3" s="30"/>
      <c r="AG3" s="13" t="s">
        <v>91</v>
      </c>
      <c r="AH3" s="114"/>
      <c r="AI3" s="470">
        <f>K3+3</f>
        <v>46024</v>
      </c>
      <c r="AJ3" s="470"/>
      <c r="AK3" s="15"/>
      <c r="AL3" s="15"/>
      <c r="AM3" s="15"/>
      <c r="AN3" s="30"/>
      <c r="AO3" s="13" t="s">
        <v>92</v>
      </c>
    </row>
    <row r="4" spans="1:41" s="12" customFormat="1" ht="14.1" customHeight="1">
      <c r="A4" s="469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18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18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18</v>
      </c>
      <c r="AO4" s="13" t="s">
        <v>33</v>
      </c>
    </row>
    <row r="5" spans="1:41" s="12" customFormat="1" ht="14.1" customHeight="1">
      <c r="A5" s="471" t="s">
        <v>13</v>
      </c>
      <c r="B5" s="75"/>
      <c r="C5" s="112"/>
      <c r="D5" s="113"/>
      <c r="E5" s="69"/>
      <c r="F5" s="13"/>
      <c r="G5" s="13"/>
      <c r="H5" s="103"/>
      <c r="I5" s="120"/>
      <c r="J5" s="75"/>
      <c r="K5" s="112"/>
      <c r="L5" s="113"/>
      <c r="M5" s="69"/>
      <c r="N5" s="13"/>
      <c r="O5" s="13"/>
      <c r="P5" s="103"/>
      <c r="Q5" s="67"/>
      <c r="R5" s="405"/>
      <c r="S5" s="405"/>
      <c r="T5" s="405"/>
      <c r="U5" s="405"/>
      <c r="V5" s="405"/>
      <c r="W5" s="405"/>
      <c r="X5" s="405"/>
      <c r="Y5" s="405"/>
      <c r="Z5" s="481" t="s">
        <v>219</v>
      </c>
      <c r="AA5" s="482"/>
      <c r="AB5" s="482"/>
      <c r="AC5" s="482"/>
      <c r="AD5" s="482"/>
      <c r="AE5" s="482"/>
      <c r="AF5" s="482"/>
      <c r="AG5" s="483"/>
      <c r="AH5" s="99" t="s">
        <v>441</v>
      </c>
      <c r="AI5" s="112" t="s">
        <v>76</v>
      </c>
      <c r="AJ5" s="113">
        <v>80</v>
      </c>
      <c r="AK5" s="69">
        <f>AJ5/20</f>
        <v>4</v>
      </c>
      <c r="AL5" s="13"/>
      <c r="AM5" s="13"/>
      <c r="AN5" s="103">
        <f>(AJ5*$D$2)/1000</f>
        <v>36.96</v>
      </c>
      <c r="AO5" s="67"/>
    </row>
    <row r="6" spans="1:41" s="12" customFormat="1" ht="14.1" customHeight="1">
      <c r="A6" s="471"/>
      <c r="B6" s="68"/>
      <c r="C6" s="76"/>
      <c r="D6" s="77"/>
      <c r="E6" s="69"/>
      <c r="F6" s="69"/>
      <c r="G6" s="72"/>
      <c r="H6" s="106"/>
      <c r="I6" s="121"/>
      <c r="J6" s="68"/>
      <c r="K6" s="76"/>
      <c r="L6" s="77"/>
      <c r="M6" s="69"/>
      <c r="N6" s="69"/>
      <c r="O6" s="13"/>
      <c r="P6" s="103"/>
      <c r="Q6" s="106"/>
      <c r="R6" s="405"/>
      <c r="S6" s="405"/>
      <c r="T6" s="405"/>
      <c r="U6" s="405"/>
      <c r="V6" s="405"/>
      <c r="W6" s="405"/>
      <c r="X6" s="405"/>
      <c r="Y6" s="405"/>
      <c r="Z6" s="484"/>
      <c r="AA6" s="485"/>
      <c r="AB6" s="485"/>
      <c r="AC6" s="485"/>
      <c r="AD6" s="485"/>
      <c r="AE6" s="485"/>
      <c r="AF6" s="485"/>
      <c r="AG6" s="486"/>
      <c r="AH6" s="269" t="s">
        <v>442</v>
      </c>
      <c r="AI6" s="76" t="s">
        <v>443</v>
      </c>
      <c r="AJ6" s="77">
        <v>20</v>
      </c>
      <c r="AK6" s="69">
        <f>AJ6/20</f>
        <v>1</v>
      </c>
      <c r="AL6" s="69"/>
      <c r="AM6" s="13"/>
      <c r="AN6" s="103">
        <f>(AJ6*$D$2)/1000</f>
        <v>9.24</v>
      </c>
      <c r="AO6" s="121"/>
    </row>
    <row r="7" spans="1:41" s="12" customFormat="1" ht="14.1" customHeight="1">
      <c r="A7" s="471"/>
      <c r="B7" s="17"/>
      <c r="C7" s="5"/>
      <c r="D7" s="28"/>
      <c r="E7" s="13"/>
      <c r="F7" s="13"/>
      <c r="G7" s="13"/>
      <c r="H7" s="67"/>
      <c r="I7" s="121"/>
      <c r="J7" s="17"/>
      <c r="K7" s="5"/>
      <c r="L7" s="13"/>
      <c r="M7" s="13"/>
      <c r="N7" s="13"/>
      <c r="O7" s="13"/>
      <c r="P7" s="30"/>
      <c r="Q7" s="106"/>
      <c r="R7" s="405"/>
      <c r="S7" s="405"/>
      <c r="T7" s="405"/>
      <c r="U7" s="405"/>
      <c r="V7" s="405"/>
      <c r="W7" s="405"/>
      <c r="X7" s="405"/>
      <c r="Y7" s="405"/>
      <c r="Z7" s="484"/>
      <c r="AA7" s="485"/>
      <c r="AB7" s="485"/>
      <c r="AC7" s="485"/>
      <c r="AD7" s="485"/>
      <c r="AE7" s="485"/>
      <c r="AF7" s="485"/>
      <c r="AG7" s="486"/>
      <c r="AH7" s="91" t="s">
        <v>80</v>
      </c>
      <c r="AI7" s="84"/>
      <c r="AJ7" s="227"/>
      <c r="AK7" s="13"/>
      <c r="AL7" s="13"/>
      <c r="AM7" s="13"/>
      <c r="AN7" s="67"/>
      <c r="AO7" s="121"/>
    </row>
    <row r="8" spans="1:41" s="12" customFormat="1" ht="14.1" customHeight="1">
      <c r="A8" s="471" t="s">
        <v>2</v>
      </c>
      <c r="B8" s="54"/>
      <c r="C8" s="84"/>
      <c r="D8" s="87"/>
      <c r="E8" s="105"/>
      <c r="F8" s="88"/>
      <c r="G8" s="133"/>
      <c r="H8" s="103"/>
      <c r="I8" s="89"/>
      <c r="J8" s="171"/>
      <c r="K8" s="84"/>
      <c r="L8" s="88"/>
      <c r="M8" s="162"/>
      <c r="N8" s="91"/>
      <c r="O8" s="87"/>
      <c r="P8" s="103"/>
      <c r="Q8" s="89"/>
      <c r="R8" s="405"/>
      <c r="S8" s="405"/>
      <c r="T8" s="405"/>
      <c r="U8" s="405"/>
      <c r="V8" s="405"/>
      <c r="W8" s="405"/>
      <c r="X8" s="405"/>
      <c r="Y8" s="405"/>
      <c r="Z8" s="484"/>
      <c r="AA8" s="485"/>
      <c r="AB8" s="485"/>
      <c r="AC8" s="485"/>
      <c r="AD8" s="485"/>
      <c r="AE8" s="485"/>
      <c r="AF8" s="485"/>
      <c r="AG8" s="486"/>
      <c r="AH8" s="423" t="s">
        <v>362</v>
      </c>
      <c r="AI8" s="424" t="s">
        <v>363</v>
      </c>
      <c r="AJ8" s="88">
        <v>75</v>
      </c>
      <c r="AK8" s="105"/>
      <c r="AL8" s="88">
        <f>AJ8/35</f>
        <v>2.1428571428571428</v>
      </c>
      <c r="AM8" s="133"/>
      <c r="AN8" s="123">
        <f>(AJ8*$D$2)/1000</f>
        <v>34.65</v>
      </c>
      <c r="AO8" s="89"/>
    </row>
    <row r="9" spans="1:41" s="12" customFormat="1" ht="14.1" customHeight="1">
      <c r="A9" s="471"/>
      <c r="B9" s="92"/>
      <c r="C9" s="84"/>
      <c r="D9" s="87"/>
      <c r="E9" s="105"/>
      <c r="F9" s="122"/>
      <c r="G9" s="87"/>
      <c r="H9" s="30"/>
      <c r="I9" s="86"/>
      <c r="J9" s="277"/>
      <c r="K9" s="140"/>
      <c r="L9" s="151"/>
      <c r="M9" s="122"/>
      <c r="N9" s="122"/>
      <c r="O9" s="133"/>
      <c r="P9" s="103"/>
      <c r="Q9" s="86"/>
      <c r="R9" s="405"/>
      <c r="S9" s="405"/>
      <c r="T9" s="405"/>
      <c r="U9" s="405"/>
      <c r="V9" s="405"/>
      <c r="W9" s="405"/>
      <c r="X9" s="405"/>
      <c r="Y9" s="405"/>
      <c r="Z9" s="484"/>
      <c r="AA9" s="485"/>
      <c r="AB9" s="485"/>
      <c r="AC9" s="485"/>
      <c r="AD9" s="485"/>
      <c r="AE9" s="485"/>
      <c r="AF9" s="485"/>
      <c r="AG9" s="486"/>
      <c r="AH9" s="423" t="s">
        <v>364</v>
      </c>
      <c r="AI9" s="179" t="s">
        <v>274</v>
      </c>
      <c r="AJ9" s="88">
        <v>20</v>
      </c>
      <c r="AK9" s="105"/>
      <c r="AL9" s="122"/>
      <c r="AM9" s="133">
        <f>AJ9/100</f>
        <v>0.2</v>
      </c>
      <c r="AN9" s="123">
        <f t="shared" ref="AN9:AN11" si="0">(AJ9*$D$2)/1000</f>
        <v>9.24</v>
      </c>
      <c r="AO9" s="86"/>
    </row>
    <row r="10" spans="1:41" s="12" customFormat="1" ht="14.1" customHeight="1">
      <c r="A10" s="471"/>
      <c r="B10" s="92"/>
      <c r="C10" s="84"/>
      <c r="D10" s="84"/>
      <c r="E10" s="105"/>
      <c r="F10" s="88"/>
      <c r="G10" s="128"/>
      <c r="H10" s="123"/>
      <c r="I10" s="86"/>
      <c r="J10" s="277"/>
      <c r="K10" s="140"/>
      <c r="L10" s="151"/>
      <c r="M10" s="166"/>
      <c r="N10" s="122"/>
      <c r="O10" s="133"/>
      <c r="P10" s="103"/>
      <c r="Q10" s="164"/>
      <c r="R10" s="405"/>
      <c r="S10" s="405"/>
      <c r="T10" s="405"/>
      <c r="U10" s="405"/>
      <c r="V10" s="405"/>
      <c r="W10" s="405"/>
      <c r="X10" s="405"/>
      <c r="Y10" s="405"/>
      <c r="Z10" s="484"/>
      <c r="AA10" s="485"/>
      <c r="AB10" s="485"/>
      <c r="AC10" s="485"/>
      <c r="AD10" s="485"/>
      <c r="AE10" s="485"/>
      <c r="AF10" s="485"/>
      <c r="AG10" s="486"/>
      <c r="AH10" s="423" t="s">
        <v>365</v>
      </c>
      <c r="AI10" s="64" t="s">
        <v>121</v>
      </c>
      <c r="AJ10" s="88">
        <v>10</v>
      </c>
      <c r="AK10" s="105"/>
      <c r="AL10" s="88"/>
      <c r="AM10" s="133">
        <f t="shared" ref="AM10:AM11" si="1">AJ10/100</f>
        <v>0.1</v>
      </c>
      <c r="AN10" s="123">
        <f t="shared" si="0"/>
        <v>4.62</v>
      </c>
      <c r="AO10" s="86"/>
    </row>
    <row r="11" spans="1:41" s="12" customFormat="1" ht="14.1" customHeight="1">
      <c r="A11" s="471"/>
      <c r="B11" s="92"/>
      <c r="C11" s="84"/>
      <c r="D11" s="84"/>
      <c r="E11" s="105"/>
      <c r="F11" s="122"/>
      <c r="G11" s="87"/>
      <c r="H11" s="123"/>
      <c r="I11" s="86"/>
      <c r="J11" s="277"/>
      <c r="K11" s="140"/>
      <c r="L11" s="151"/>
      <c r="M11" s="122"/>
      <c r="N11" s="122"/>
      <c r="O11" s="133"/>
      <c r="P11" s="103"/>
      <c r="Q11" s="86"/>
      <c r="R11" s="405"/>
      <c r="S11" s="405"/>
      <c r="T11" s="405"/>
      <c r="U11" s="405"/>
      <c r="V11" s="405"/>
      <c r="W11" s="405"/>
      <c r="X11" s="405"/>
      <c r="Y11" s="405"/>
      <c r="Z11" s="484"/>
      <c r="AA11" s="485"/>
      <c r="AB11" s="485"/>
      <c r="AC11" s="485"/>
      <c r="AD11" s="485"/>
      <c r="AE11" s="485"/>
      <c r="AF11" s="485"/>
      <c r="AG11" s="486"/>
      <c r="AH11" s="423" t="s">
        <v>366</v>
      </c>
      <c r="AI11" s="425" t="s">
        <v>134</v>
      </c>
      <c r="AJ11" s="57">
        <v>10</v>
      </c>
      <c r="AK11" s="105"/>
      <c r="AL11" s="122"/>
      <c r="AM11" s="133">
        <f t="shared" si="1"/>
        <v>0.1</v>
      </c>
      <c r="AN11" s="123">
        <f t="shared" si="0"/>
        <v>4.62</v>
      </c>
      <c r="AO11" s="86"/>
    </row>
    <row r="12" spans="1:41" s="12" customFormat="1" ht="14.1" customHeight="1">
      <c r="A12" s="471"/>
      <c r="B12" s="165"/>
      <c r="C12" s="222"/>
      <c r="D12" s="229"/>
      <c r="E12" s="105"/>
      <c r="F12" s="88"/>
      <c r="G12" s="133"/>
      <c r="H12" s="83"/>
      <c r="I12" s="86"/>
      <c r="J12" s="277"/>
      <c r="K12" s="140"/>
      <c r="L12" s="88"/>
      <c r="M12" s="105"/>
      <c r="N12" s="88"/>
      <c r="O12" s="87"/>
      <c r="P12" s="30"/>
      <c r="Q12" s="86"/>
      <c r="R12" s="405"/>
      <c r="S12" s="405"/>
      <c r="T12" s="405"/>
      <c r="U12" s="405"/>
      <c r="V12" s="405"/>
      <c r="W12" s="405"/>
      <c r="X12" s="405"/>
      <c r="Y12" s="405"/>
      <c r="Z12" s="484"/>
      <c r="AA12" s="485"/>
      <c r="AB12" s="485"/>
      <c r="AC12" s="485"/>
      <c r="AD12" s="485"/>
      <c r="AE12" s="485"/>
      <c r="AF12" s="485"/>
      <c r="AG12" s="486"/>
      <c r="AH12" s="423" t="s">
        <v>120</v>
      </c>
      <c r="AI12" s="84"/>
      <c r="AJ12" s="88"/>
      <c r="AK12" s="105"/>
      <c r="AL12" s="88"/>
      <c r="AM12" s="133"/>
      <c r="AN12" s="83"/>
      <c r="AO12" s="86"/>
    </row>
    <row r="13" spans="1:41" s="12" customFormat="1" ht="14.1" customHeight="1">
      <c r="A13" s="471"/>
      <c r="B13" s="92"/>
      <c r="C13" s="140"/>
      <c r="D13" s="151"/>
      <c r="E13" s="105"/>
      <c r="F13" s="122"/>
      <c r="G13" s="87"/>
      <c r="H13" s="123"/>
      <c r="I13" s="86"/>
      <c r="J13" s="277"/>
      <c r="K13" s="84"/>
      <c r="L13" s="236"/>
      <c r="M13" s="237"/>
      <c r="N13" s="88"/>
      <c r="O13" s="88"/>
      <c r="P13" s="97"/>
      <c r="Q13" s="86"/>
      <c r="R13" s="405"/>
      <c r="S13" s="405"/>
      <c r="T13" s="405"/>
      <c r="U13" s="405"/>
      <c r="V13" s="405"/>
      <c r="W13" s="405"/>
      <c r="X13" s="405"/>
      <c r="Y13" s="405"/>
      <c r="Z13" s="484"/>
      <c r="AA13" s="485"/>
      <c r="AB13" s="485"/>
      <c r="AC13" s="485"/>
      <c r="AD13" s="485"/>
      <c r="AE13" s="485"/>
      <c r="AF13" s="485"/>
      <c r="AG13" s="486"/>
      <c r="AH13" s="417" t="s">
        <v>197</v>
      </c>
      <c r="AI13" s="140"/>
      <c r="AJ13" s="151"/>
      <c r="AK13" s="105"/>
      <c r="AL13" s="122"/>
      <c r="AM13" s="87"/>
      <c r="AN13" s="123"/>
      <c r="AO13" s="86"/>
    </row>
    <row r="14" spans="1:41" s="12" customFormat="1" ht="14.1" customHeight="1">
      <c r="A14" s="471"/>
      <c r="B14" s="348"/>
      <c r="C14" s="84"/>
      <c r="D14" s="88"/>
      <c r="E14" s="88"/>
      <c r="F14" s="88"/>
      <c r="G14" s="87"/>
      <c r="H14" s="97"/>
      <c r="I14" s="176"/>
      <c r="J14" s="348"/>
      <c r="K14" s="84"/>
      <c r="L14" s="88"/>
      <c r="M14" s="88"/>
      <c r="N14" s="88"/>
      <c r="O14" s="87"/>
      <c r="P14" s="97"/>
      <c r="Q14" s="86"/>
      <c r="R14" s="405"/>
      <c r="S14" s="405"/>
      <c r="T14" s="405"/>
      <c r="U14" s="405"/>
      <c r="V14" s="405"/>
      <c r="W14" s="405"/>
      <c r="X14" s="405"/>
      <c r="Y14" s="405"/>
      <c r="Z14" s="484"/>
      <c r="AA14" s="485"/>
      <c r="AB14" s="485"/>
      <c r="AC14" s="485"/>
      <c r="AD14" s="485"/>
      <c r="AE14" s="485"/>
      <c r="AF14" s="485"/>
      <c r="AG14" s="486"/>
      <c r="AH14" s="92"/>
      <c r="AI14" s="84"/>
      <c r="AJ14" s="87"/>
      <c r="AK14" s="122"/>
      <c r="AL14" s="133"/>
      <c r="AM14" s="128"/>
      <c r="AN14" s="103"/>
      <c r="AO14" s="86"/>
    </row>
    <row r="15" spans="1:41" s="12" customFormat="1" ht="14.1" customHeight="1">
      <c r="A15" s="471" t="s">
        <v>3</v>
      </c>
      <c r="B15" s="70"/>
      <c r="C15" s="84"/>
      <c r="D15" s="87"/>
      <c r="E15" s="122"/>
      <c r="F15" s="133"/>
      <c r="G15" s="87"/>
      <c r="H15" s="103"/>
      <c r="I15" s="89"/>
      <c r="J15" s="54"/>
      <c r="K15" s="140"/>
      <c r="L15" s="88"/>
      <c r="M15" s="153"/>
      <c r="N15" s="88"/>
      <c r="O15" s="87"/>
      <c r="P15" s="97"/>
      <c r="Q15" s="86"/>
      <c r="R15" s="405"/>
      <c r="S15" s="405"/>
      <c r="T15" s="405"/>
      <c r="U15" s="405"/>
      <c r="V15" s="405"/>
      <c r="W15" s="405"/>
      <c r="X15" s="405"/>
      <c r="Y15" s="405"/>
      <c r="Z15" s="484"/>
      <c r="AA15" s="485"/>
      <c r="AB15" s="485"/>
      <c r="AC15" s="485"/>
      <c r="AD15" s="485"/>
      <c r="AE15" s="485"/>
      <c r="AF15" s="485"/>
      <c r="AG15" s="486"/>
      <c r="AH15" s="54" t="s">
        <v>193</v>
      </c>
      <c r="AI15" s="84" t="s">
        <v>137</v>
      </c>
      <c r="AJ15" s="88">
        <v>5</v>
      </c>
      <c r="AK15" s="219"/>
      <c r="AL15" s="142"/>
      <c r="AM15" s="128">
        <f>AJ15/100</f>
        <v>0.05</v>
      </c>
      <c r="AN15" s="123">
        <f>(AJ15*$D$2)/1000</f>
        <v>2.31</v>
      </c>
      <c r="AO15" s="89"/>
    </row>
    <row r="16" spans="1:41" s="12" customFormat="1" ht="14.1" customHeight="1">
      <c r="A16" s="471"/>
      <c r="B16" s="71"/>
      <c r="C16" s="84"/>
      <c r="D16" s="87"/>
      <c r="E16" s="122"/>
      <c r="F16" s="122"/>
      <c r="G16" s="133"/>
      <c r="H16" s="103"/>
      <c r="I16" s="89"/>
      <c r="J16" s="92"/>
      <c r="K16" s="326"/>
      <c r="L16" s="87"/>
      <c r="M16" s="153"/>
      <c r="N16" s="88"/>
      <c r="O16" s="87"/>
      <c r="P16" s="97"/>
      <c r="Q16" s="86"/>
      <c r="R16" s="405"/>
      <c r="S16" s="405"/>
      <c r="T16" s="405"/>
      <c r="U16" s="405"/>
      <c r="V16" s="405"/>
      <c r="W16" s="405"/>
      <c r="X16" s="405"/>
      <c r="Y16" s="405"/>
      <c r="Z16" s="484"/>
      <c r="AA16" s="485"/>
      <c r="AB16" s="485"/>
      <c r="AC16" s="485"/>
      <c r="AD16" s="485"/>
      <c r="AE16" s="485"/>
      <c r="AF16" s="485"/>
      <c r="AG16" s="486"/>
      <c r="AH16" s="92" t="s">
        <v>228</v>
      </c>
      <c r="AI16" s="84" t="s">
        <v>229</v>
      </c>
      <c r="AJ16" s="88">
        <v>0.5</v>
      </c>
      <c r="AK16" s="141"/>
      <c r="AL16" s="122"/>
      <c r="AM16" s="128">
        <f>AJ16/100</f>
        <v>5.0000000000000001E-3</v>
      </c>
      <c r="AN16" s="123">
        <f t="shared" ref="AN16:AN18" si="2">(AJ16*$D$2)/1000</f>
        <v>0.23100000000000001</v>
      </c>
      <c r="AO16" s="86"/>
    </row>
    <row r="17" spans="1:41" s="12" customFormat="1" ht="14.1" customHeight="1">
      <c r="A17" s="471"/>
      <c r="B17" s="71"/>
      <c r="C17" s="84"/>
      <c r="D17" s="87"/>
      <c r="E17" s="122"/>
      <c r="F17" s="122"/>
      <c r="G17" s="133"/>
      <c r="H17" s="103"/>
      <c r="I17" s="86"/>
      <c r="J17" s="71"/>
      <c r="K17" s="16"/>
      <c r="L17" s="72"/>
      <c r="M17" s="91"/>
      <c r="N17" s="88"/>
      <c r="O17" s="87"/>
      <c r="P17" s="97"/>
      <c r="Q17" s="93"/>
      <c r="R17" s="405"/>
      <c r="S17" s="405"/>
      <c r="T17" s="405"/>
      <c r="U17" s="405"/>
      <c r="V17" s="405"/>
      <c r="W17" s="405"/>
      <c r="X17" s="405"/>
      <c r="Y17" s="405"/>
      <c r="Z17" s="484"/>
      <c r="AA17" s="485"/>
      <c r="AB17" s="485"/>
      <c r="AC17" s="485"/>
      <c r="AD17" s="485"/>
      <c r="AE17" s="485"/>
      <c r="AF17" s="485"/>
      <c r="AG17" s="486"/>
      <c r="AH17" s="92" t="s">
        <v>139</v>
      </c>
      <c r="AI17" s="84" t="s">
        <v>140</v>
      </c>
      <c r="AJ17" s="88">
        <v>70</v>
      </c>
      <c r="AK17" s="141"/>
      <c r="AL17" s="122"/>
      <c r="AM17" s="128">
        <f>AJ17/100</f>
        <v>0.7</v>
      </c>
      <c r="AN17" s="123">
        <f t="shared" si="2"/>
        <v>32.340000000000003</v>
      </c>
      <c r="AO17" s="86"/>
    </row>
    <row r="18" spans="1:41" s="12" customFormat="1" ht="14.1" customHeight="1">
      <c r="A18" s="471"/>
      <c r="B18" s="71"/>
      <c r="C18" s="84"/>
      <c r="D18" s="87"/>
      <c r="E18" s="122"/>
      <c r="F18" s="128"/>
      <c r="G18" s="87"/>
      <c r="H18" s="123"/>
      <c r="I18" s="86"/>
      <c r="J18" s="71"/>
      <c r="K18" s="64"/>
      <c r="L18" s="72"/>
      <c r="M18" s="88"/>
      <c r="N18" s="88"/>
      <c r="O18" s="87"/>
      <c r="P18" s="97"/>
      <c r="Q18" s="86"/>
      <c r="R18" s="405"/>
      <c r="S18" s="405"/>
      <c r="T18" s="405"/>
      <c r="U18" s="405"/>
      <c r="V18" s="405"/>
      <c r="W18" s="405"/>
      <c r="X18" s="405"/>
      <c r="Y18" s="405"/>
      <c r="Z18" s="484"/>
      <c r="AA18" s="485"/>
      <c r="AB18" s="485"/>
      <c r="AC18" s="485"/>
      <c r="AD18" s="485"/>
      <c r="AE18" s="485"/>
      <c r="AF18" s="485"/>
      <c r="AG18" s="486"/>
      <c r="AH18" s="92" t="s">
        <v>142</v>
      </c>
      <c r="AI18" s="84" t="s">
        <v>141</v>
      </c>
      <c r="AJ18" s="72">
        <v>10</v>
      </c>
      <c r="AK18" s="88"/>
      <c r="AL18" s="88">
        <f>AJ18/35</f>
        <v>0.2857142857142857</v>
      </c>
      <c r="AM18" s="87"/>
      <c r="AN18" s="97">
        <f t="shared" si="2"/>
        <v>4.62</v>
      </c>
      <c r="AO18" s="86"/>
    </row>
    <row r="19" spans="1:41" s="12" customFormat="1" ht="14.1" customHeight="1">
      <c r="A19" s="471"/>
      <c r="B19" s="102"/>
      <c r="C19" s="84"/>
      <c r="D19" s="88"/>
      <c r="E19" s="129"/>
      <c r="F19" s="129"/>
      <c r="G19" s="158"/>
      <c r="H19" s="103"/>
      <c r="I19" s="89"/>
      <c r="J19" s="327"/>
      <c r="K19" s="84"/>
      <c r="L19" s="88"/>
      <c r="M19" s="135"/>
      <c r="N19" s="133"/>
      <c r="O19" s="87"/>
      <c r="P19" s="123"/>
      <c r="Q19" s="86"/>
      <c r="R19" s="405"/>
      <c r="S19" s="405"/>
      <c r="T19" s="405"/>
      <c r="U19" s="405"/>
      <c r="V19" s="405"/>
      <c r="W19" s="405"/>
      <c r="X19" s="405"/>
      <c r="Y19" s="405"/>
      <c r="Z19" s="484"/>
      <c r="AA19" s="485"/>
      <c r="AB19" s="485"/>
      <c r="AC19" s="485"/>
      <c r="AD19" s="485"/>
      <c r="AE19" s="485"/>
      <c r="AF19" s="485"/>
      <c r="AG19" s="486"/>
      <c r="AH19" s="92" t="s">
        <v>138</v>
      </c>
      <c r="AI19" s="84"/>
      <c r="AJ19" s="88"/>
      <c r="AK19" s="135"/>
      <c r="AL19" s="133"/>
      <c r="AM19" s="87"/>
      <c r="AN19" s="123"/>
      <c r="AO19" s="174"/>
    </row>
    <row r="20" spans="1:41" s="12" customFormat="1" ht="14.1" customHeight="1">
      <c r="A20" s="471"/>
      <c r="B20" s="91"/>
      <c r="C20" s="84"/>
      <c r="D20" s="159"/>
      <c r="E20" s="88"/>
      <c r="F20" s="88"/>
      <c r="G20" s="87"/>
      <c r="H20" s="83"/>
      <c r="I20" s="89"/>
      <c r="J20" s="194"/>
      <c r="K20" s="328"/>
      <c r="L20" s="88"/>
      <c r="M20" s="57"/>
      <c r="N20" s="57"/>
      <c r="O20" s="57"/>
      <c r="P20" s="97"/>
      <c r="Q20" s="86"/>
      <c r="R20" s="405"/>
      <c r="S20" s="405"/>
      <c r="T20" s="405"/>
      <c r="U20" s="405"/>
      <c r="V20" s="405"/>
      <c r="W20" s="405"/>
      <c r="X20" s="405"/>
      <c r="Y20" s="405"/>
      <c r="Z20" s="484"/>
      <c r="AA20" s="485"/>
      <c r="AB20" s="485"/>
      <c r="AC20" s="485"/>
      <c r="AD20" s="485"/>
      <c r="AE20" s="485"/>
      <c r="AF20" s="485"/>
      <c r="AG20" s="486"/>
      <c r="AH20" s="194" t="s">
        <v>135</v>
      </c>
      <c r="AI20" s="136"/>
      <c r="AJ20" s="88"/>
      <c r="AK20" s="137"/>
      <c r="AL20" s="122"/>
      <c r="AM20" s="87"/>
      <c r="AN20" s="123"/>
      <c r="AO20" s="86"/>
    </row>
    <row r="21" spans="1:41" s="12" customFormat="1" ht="14.1" customHeight="1">
      <c r="A21" s="458" t="s">
        <v>4</v>
      </c>
      <c r="B21" s="160"/>
      <c r="C21" s="150"/>
      <c r="D21" s="151"/>
      <c r="E21" s="57"/>
      <c r="F21" s="57"/>
      <c r="G21" s="87"/>
      <c r="H21" s="103"/>
      <c r="I21" s="89"/>
      <c r="J21" s="171"/>
      <c r="K21" s="150"/>
      <c r="L21" s="190"/>
      <c r="M21" s="91"/>
      <c r="N21" s="191"/>
      <c r="O21" s="128"/>
      <c r="P21" s="192"/>
      <c r="Q21" s="193"/>
      <c r="R21" s="405"/>
      <c r="S21" s="405"/>
      <c r="T21" s="405"/>
      <c r="U21" s="405"/>
      <c r="V21" s="405"/>
      <c r="W21" s="405"/>
      <c r="X21" s="405"/>
      <c r="Y21" s="405"/>
      <c r="Z21" s="484"/>
      <c r="AA21" s="485"/>
      <c r="AB21" s="485"/>
      <c r="AC21" s="485"/>
      <c r="AD21" s="485"/>
      <c r="AE21" s="485"/>
      <c r="AF21" s="485"/>
      <c r="AG21" s="486"/>
      <c r="AH21" s="160" t="s">
        <v>145</v>
      </c>
      <c r="AI21" s="150" t="s">
        <v>146</v>
      </c>
      <c r="AJ21" s="151">
        <v>75</v>
      </c>
      <c r="AK21" s="57"/>
      <c r="AL21" s="57"/>
      <c r="AM21" s="87">
        <f>AJ21/100</f>
        <v>0.75</v>
      </c>
      <c r="AN21" s="103">
        <f>(AJ21*$D$2)/1000</f>
        <v>34.65</v>
      </c>
      <c r="AO21" s="89"/>
    </row>
    <row r="22" spans="1:41" s="12" customFormat="1" ht="14.1" customHeight="1">
      <c r="A22" s="459"/>
      <c r="B22" s="160"/>
      <c r="C22" s="456"/>
      <c r="D22" s="88"/>
      <c r="E22" s="88"/>
      <c r="F22" s="88"/>
      <c r="G22" s="87"/>
      <c r="H22" s="97"/>
      <c r="I22" s="86"/>
      <c r="J22" s="171"/>
      <c r="K22" s="456"/>
      <c r="L22" s="88"/>
      <c r="M22" s="88"/>
      <c r="N22" s="88"/>
      <c r="O22" s="87"/>
      <c r="P22" s="97"/>
      <c r="Q22" s="86"/>
      <c r="R22" s="405"/>
      <c r="S22" s="456"/>
      <c r="T22" s="405"/>
      <c r="U22" s="405"/>
      <c r="V22" s="405"/>
      <c r="W22" s="405"/>
      <c r="X22" s="405"/>
      <c r="Y22" s="405"/>
      <c r="Z22" s="484"/>
      <c r="AA22" s="485"/>
      <c r="AB22" s="485"/>
      <c r="AC22" s="485"/>
      <c r="AD22" s="485"/>
      <c r="AE22" s="485"/>
      <c r="AF22" s="485"/>
      <c r="AG22" s="486"/>
      <c r="AH22" s="160" t="s">
        <v>149</v>
      </c>
      <c r="AI22" s="473" t="s">
        <v>148</v>
      </c>
      <c r="AJ22" s="88"/>
      <c r="AK22" s="88"/>
      <c r="AL22" s="88"/>
      <c r="AM22" s="87"/>
      <c r="AN22" s="97"/>
      <c r="AO22" s="86"/>
    </row>
    <row r="23" spans="1:41" s="12" customFormat="1" ht="14.1" customHeight="1">
      <c r="A23" s="459"/>
      <c r="B23" s="160"/>
      <c r="C23" s="457"/>
      <c r="D23" s="88"/>
      <c r="E23" s="88"/>
      <c r="F23" s="57"/>
      <c r="G23" s="87"/>
      <c r="H23" s="97"/>
      <c r="I23" s="86"/>
      <c r="J23" s="171"/>
      <c r="K23" s="457"/>
      <c r="L23" s="151"/>
      <c r="M23" s="88"/>
      <c r="N23" s="57"/>
      <c r="O23" s="87"/>
      <c r="P23" s="97"/>
      <c r="Q23" s="86"/>
      <c r="R23" s="405"/>
      <c r="S23" s="457"/>
      <c r="T23" s="405"/>
      <c r="U23" s="405"/>
      <c r="V23" s="405"/>
      <c r="W23" s="405"/>
      <c r="X23" s="405"/>
      <c r="Y23" s="405"/>
      <c r="Z23" s="484"/>
      <c r="AA23" s="485"/>
      <c r="AB23" s="485"/>
      <c r="AC23" s="485"/>
      <c r="AD23" s="485"/>
      <c r="AE23" s="485"/>
      <c r="AF23" s="485"/>
      <c r="AG23" s="486"/>
      <c r="AH23" s="160" t="s">
        <v>150</v>
      </c>
      <c r="AI23" s="474"/>
      <c r="AJ23" s="88"/>
      <c r="AK23" s="88"/>
      <c r="AL23" s="57"/>
      <c r="AM23" s="87"/>
      <c r="AN23" s="97"/>
      <c r="AO23" s="86"/>
    </row>
    <row r="24" spans="1:41" s="12" customFormat="1" ht="14.1" customHeight="1">
      <c r="A24" s="460"/>
      <c r="B24" s="161"/>
      <c r="C24" s="457"/>
      <c r="D24" s="88"/>
      <c r="E24" s="88"/>
      <c r="F24" s="88"/>
      <c r="G24" s="87"/>
      <c r="H24" s="97"/>
      <c r="I24" s="86"/>
      <c r="J24" s="91"/>
      <c r="K24" s="457"/>
      <c r="L24" s="88"/>
      <c r="M24" s="88"/>
      <c r="N24" s="88"/>
      <c r="O24" s="87"/>
      <c r="P24" s="97"/>
      <c r="Q24" s="86"/>
      <c r="R24" s="405"/>
      <c r="S24" s="457"/>
      <c r="T24" s="405"/>
      <c r="U24" s="405"/>
      <c r="V24" s="405"/>
      <c r="W24" s="405"/>
      <c r="X24" s="405"/>
      <c r="Y24" s="405"/>
      <c r="Z24" s="484"/>
      <c r="AA24" s="485"/>
      <c r="AB24" s="485"/>
      <c r="AC24" s="485"/>
      <c r="AD24" s="485"/>
      <c r="AE24" s="485"/>
      <c r="AF24" s="485"/>
      <c r="AG24" s="486"/>
      <c r="AH24" s="161" t="s">
        <v>138</v>
      </c>
      <c r="AI24" s="475"/>
      <c r="AJ24" s="88"/>
      <c r="AK24" s="88"/>
      <c r="AL24" s="88"/>
      <c r="AM24" s="87"/>
      <c r="AN24" s="97"/>
      <c r="AO24" s="86"/>
    </row>
    <row r="25" spans="1:41" s="12" customFormat="1" ht="14.1" customHeight="1">
      <c r="A25" s="458" t="s">
        <v>0</v>
      </c>
      <c r="B25" s="185"/>
      <c r="C25" s="213"/>
      <c r="D25" s="72"/>
      <c r="E25" s="214"/>
      <c r="F25" s="87"/>
      <c r="G25" s="87"/>
      <c r="H25" s="123"/>
      <c r="I25" s="86"/>
      <c r="J25" s="54"/>
      <c r="K25" s="84"/>
      <c r="L25" s="87"/>
      <c r="M25" s="66"/>
      <c r="N25" s="69"/>
      <c r="O25" s="87"/>
      <c r="P25" s="103"/>
      <c r="Q25" s="67"/>
      <c r="R25" s="405"/>
      <c r="S25" s="405"/>
      <c r="T25" s="405"/>
      <c r="U25" s="405"/>
      <c r="V25" s="405"/>
      <c r="W25" s="405"/>
      <c r="X25" s="405"/>
      <c r="Y25" s="405"/>
      <c r="Z25" s="484"/>
      <c r="AA25" s="485"/>
      <c r="AB25" s="485"/>
      <c r="AC25" s="485"/>
      <c r="AD25" s="485"/>
      <c r="AE25" s="485"/>
      <c r="AF25" s="485"/>
      <c r="AG25" s="486"/>
      <c r="AH25" s="82" t="s">
        <v>367</v>
      </c>
      <c r="AI25" s="64" t="s">
        <v>368</v>
      </c>
      <c r="AJ25" s="151">
        <v>2.5</v>
      </c>
      <c r="AK25" s="57"/>
      <c r="AL25" s="57"/>
      <c r="AM25" s="87">
        <f>AJ25/100</f>
        <v>2.5000000000000001E-2</v>
      </c>
      <c r="AN25" s="103">
        <f>(AJ25*$D$2)/1000</f>
        <v>1.155</v>
      </c>
      <c r="AO25" s="86"/>
    </row>
    <row r="26" spans="1:41" s="12" customFormat="1" ht="14.1" customHeight="1">
      <c r="A26" s="459"/>
      <c r="B26" s="186"/>
      <c r="C26" s="16"/>
      <c r="D26" s="72"/>
      <c r="E26" s="133"/>
      <c r="F26" s="180"/>
      <c r="G26" s="87"/>
      <c r="H26" s="123"/>
      <c r="I26" s="93"/>
      <c r="J26" s="92"/>
      <c r="K26" s="231"/>
      <c r="L26" s="87"/>
      <c r="M26" s="72"/>
      <c r="N26" s="72"/>
      <c r="O26" s="87"/>
      <c r="P26" s="103"/>
      <c r="Q26" s="78"/>
      <c r="R26" s="405"/>
      <c r="S26" s="405"/>
      <c r="T26" s="405"/>
      <c r="U26" s="405"/>
      <c r="V26" s="405"/>
      <c r="W26" s="405"/>
      <c r="X26" s="405"/>
      <c r="Y26" s="405"/>
      <c r="Z26" s="484"/>
      <c r="AA26" s="485"/>
      <c r="AB26" s="485"/>
      <c r="AC26" s="485"/>
      <c r="AD26" s="485"/>
      <c r="AE26" s="485"/>
      <c r="AF26" s="485"/>
      <c r="AG26" s="486"/>
      <c r="AH26" s="80" t="s">
        <v>369</v>
      </c>
      <c r="AI26" s="64" t="s">
        <v>122</v>
      </c>
      <c r="AJ26" s="69">
        <v>15</v>
      </c>
      <c r="AK26" s="90"/>
      <c r="AL26" s="88">
        <f>AJ26*0.9/55</f>
        <v>0.24545454545454545</v>
      </c>
      <c r="AM26" s="90"/>
      <c r="AN26" s="103">
        <f>(AJ26*$D$2)/1000</f>
        <v>6.93</v>
      </c>
      <c r="AO26" s="86"/>
    </row>
    <row r="27" spans="1:41" s="12" customFormat="1" ht="14.1" customHeight="1">
      <c r="A27" s="459"/>
      <c r="B27" s="186"/>
      <c r="C27" s="213"/>
      <c r="D27" s="72"/>
      <c r="E27" s="214"/>
      <c r="F27" s="87"/>
      <c r="G27" s="87"/>
      <c r="H27" s="123"/>
      <c r="I27" s="86"/>
      <c r="J27" s="92"/>
      <c r="K27" s="179"/>
      <c r="L27" s="87"/>
      <c r="M27" s="72"/>
      <c r="N27" s="72"/>
      <c r="O27" s="87"/>
      <c r="P27" s="103"/>
      <c r="Q27" s="78"/>
      <c r="R27" s="405"/>
      <c r="S27" s="405"/>
      <c r="T27" s="405"/>
      <c r="U27" s="405"/>
      <c r="V27" s="405"/>
      <c r="W27" s="405"/>
      <c r="X27" s="405"/>
      <c r="Y27" s="405"/>
      <c r="Z27" s="484"/>
      <c r="AA27" s="485"/>
      <c r="AB27" s="485"/>
      <c r="AC27" s="485"/>
      <c r="AD27" s="485"/>
      <c r="AE27" s="485"/>
      <c r="AF27" s="485"/>
      <c r="AG27" s="486"/>
      <c r="AH27" s="80" t="s">
        <v>182</v>
      </c>
      <c r="AI27" s="64" t="s">
        <v>217</v>
      </c>
      <c r="AJ27" s="69">
        <v>5</v>
      </c>
      <c r="AK27" s="146"/>
      <c r="AL27" s="69"/>
      <c r="AM27" s="87">
        <f>AJ27/100</f>
        <v>0.05</v>
      </c>
      <c r="AN27" s="103">
        <f>(AJ27*$D$2)/1000</f>
        <v>2.31</v>
      </c>
      <c r="AO27" s="86"/>
    </row>
    <row r="28" spans="1:41" s="12" customFormat="1" ht="14.1" customHeight="1">
      <c r="A28" s="459"/>
      <c r="B28" s="215"/>
      <c r="C28" s="16"/>
      <c r="D28" s="87"/>
      <c r="E28" s="57"/>
      <c r="F28" s="133"/>
      <c r="G28" s="133"/>
      <c r="H28" s="123"/>
      <c r="I28" s="86"/>
      <c r="J28" s="71"/>
      <c r="K28" s="179"/>
      <c r="L28" s="184"/>
      <c r="M28" s="72"/>
      <c r="N28" s="72"/>
      <c r="O28" s="72"/>
      <c r="P28" s="103"/>
      <c r="Q28" s="78"/>
      <c r="R28" s="405"/>
      <c r="S28" s="405"/>
      <c r="T28" s="405"/>
      <c r="U28" s="405"/>
      <c r="V28" s="405"/>
      <c r="W28" s="405"/>
      <c r="X28" s="405"/>
      <c r="Y28" s="405"/>
      <c r="Z28" s="484"/>
      <c r="AA28" s="485"/>
      <c r="AB28" s="485"/>
      <c r="AC28" s="485"/>
      <c r="AD28" s="485"/>
      <c r="AE28" s="485"/>
      <c r="AF28" s="485"/>
      <c r="AG28" s="486"/>
      <c r="AH28" s="71" t="s">
        <v>207</v>
      </c>
      <c r="AI28" s="64"/>
      <c r="AJ28" s="69"/>
      <c r="AK28" s="146"/>
      <c r="AL28" s="69"/>
      <c r="AM28" s="69"/>
      <c r="AN28" s="79"/>
      <c r="AO28" s="86"/>
    </row>
    <row r="29" spans="1:41" s="12" customFormat="1" ht="14.1" customHeight="1">
      <c r="A29" s="459"/>
      <c r="B29" s="215"/>
      <c r="C29" s="16"/>
      <c r="D29" s="87"/>
      <c r="E29" s="228"/>
      <c r="F29" s="228"/>
      <c r="G29" s="72"/>
      <c r="H29" s="79"/>
      <c r="I29" s="126"/>
      <c r="J29" s="71"/>
      <c r="K29" s="179"/>
      <c r="L29" s="87"/>
      <c r="M29" s="69"/>
      <c r="N29" s="69"/>
      <c r="O29" s="72"/>
      <c r="P29" s="103"/>
      <c r="Q29" s="78"/>
      <c r="R29" s="405"/>
      <c r="S29" s="405"/>
      <c r="T29" s="405"/>
      <c r="U29" s="405"/>
      <c r="V29" s="405"/>
      <c r="W29" s="405"/>
      <c r="X29" s="405"/>
      <c r="Y29" s="405"/>
      <c r="Z29" s="484"/>
      <c r="AA29" s="485"/>
      <c r="AB29" s="485"/>
      <c r="AC29" s="485"/>
      <c r="AD29" s="485"/>
      <c r="AE29" s="485"/>
      <c r="AF29" s="485"/>
      <c r="AG29" s="486"/>
      <c r="AH29" s="71" t="s">
        <v>71</v>
      </c>
      <c r="AI29" s="64"/>
      <c r="AJ29" s="69"/>
      <c r="AK29" s="147"/>
      <c r="AL29" s="69"/>
      <c r="AM29" s="73"/>
      <c r="AN29" s="148"/>
      <c r="AO29" s="93"/>
    </row>
    <row r="30" spans="1:41" s="12" customFormat="1" ht="14.1" customHeight="1">
      <c r="A30" s="459"/>
      <c r="B30" s="172"/>
      <c r="C30" s="58"/>
      <c r="D30" s="124"/>
      <c r="E30" s="134"/>
      <c r="F30" s="134"/>
      <c r="G30" s="127"/>
      <c r="H30" s="79"/>
      <c r="I30" s="78"/>
      <c r="J30" s="71"/>
      <c r="K30" s="256"/>
      <c r="L30" s="87"/>
      <c r="M30" s="69"/>
      <c r="N30" s="69"/>
      <c r="O30" s="69"/>
      <c r="P30" s="103"/>
      <c r="Q30" s="78"/>
      <c r="R30" s="405"/>
      <c r="S30" s="405"/>
      <c r="T30" s="405"/>
      <c r="U30" s="405"/>
      <c r="V30" s="405"/>
      <c r="W30" s="405"/>
      <c r="X30" s="405"/>
      <c r="Y30" s="405"/>
      <c r="Z30" s="484"/>
      <c r="AA30" s="485"/>
      <c r="AB30" s="485"/>
      <c r="AC30" s="485"/>
      <c r="AD30" s="485"/>
      <c r="AE30" s="485"/>
      <c r="AF30" s="485"/>
      <c r="AG30" s="486"/>
      <c r="AH30" s="221"/>
      <c r="AI30" s="16"/>
      <c r="AJ30" s="88"/>
      <c r="AK30" s="69"/>
      <c r="AL30" s="69"/>
      <c r="AM30" s="87"/>
      <c r="AN30" s="103"/>
      <c r="AO30" s="67"/>
    </row>
    <row r="31" spans="1:41" s="12" customFormat="1" ht="14.1" customHeight="1">
      <c r="A31" s="460"/>
      <c r="B31" s="100"/>
      <c r="C31" s="59"/>
      <c r="D31" s="60"/>
      <c r="E31" s="23"/>
      <c r="F31" s="23"/>
      <c r="G31" s="72"/>
      <c r="H31" s="106"/>
      <c r="I31" s="107"/>
      <c r="J31" s="100"/>
      <c r="K31" s="59"/>
      <c r="L31" s="60"/>
      <c r="M31" s="23"/>
      <c r="N31" s="23"/>
      <c r="O31" s="72"/>
      <c r="P31" s="106"/>
      <c r="Q31" s="107"/>
      <c r="R31" s="405"/>
      <c r="S31" s="405"/>
      <c r="T31" s="405"/>
      <c r="U31" s="405"/>
      <c r="V31" s="405"/>
      <c r="W31" s="405"/>
      <c r="X31" s="405"/>
      <c r="Y31" s="405"/>
      <c r="Z31" s="487"/>
      <c r="AA31" s="488"/>
      <c r="AB31" s="488"/>
      <c r="AC31" s="488"/>
      <c r="AD31" s="488"/>
      <c r="AE31" s="488"/>
      <c r="AF31" s="488"/>
      <c r="AG31" s="489"/>
      <c r="AH31" s="100" t="s">
        <v>50</v>
      </c>
      <c r="AI31" s="349"/>
      <c r="AJ31" s="345"/>
      <c r="AK31" s="346"/>
      <c r="AL31" s="346"/>
      <c r="AM31" s="72"/>
      <c r="AN31" s="106"/>
      <c r="AO31" s="107"/>
    </row>
    <row r="32" spans="1:41" s="12" customFormat="1" ht="14.1" customHeight="1">
      <c r="A32" s="198"/>
      <c r="B32" s="74"/>
      <c r="C32" s="108" t="s">
        <v>39</v>
      </c>
      <c r="D32" s="109"/>
      <c r="E32" s="110"/>
      <c r="F32" s="110"/>
      <c r="G32" s="110"/>
      <c r="H32" s="445" t="s">
        <v>450</v>
      </c>
      <c r="I32" s="445" t="s">
        <v>451</v>
      </c>
      <c r="J32" s="74"/>
      <c r="K32" s="108" t="s">
        <v>34</v>
      </c>
      <c r="L32" s="116"/>
      <c r="M32" s="110"/>
      <c r="N32" s="110"/>
      <c r="O32" s="110"/>
      <c r="P32" s="445" t="s">
        <v>450</v>
      </c>
      <c r="Q32" s="445" t="s">
        <v>451</v>
      </c>
      <c r="R32" s="115"/>
      <c r="S32" s="188" t="s">
        <v>34</v>
      </c>
      <c r="T32" s="144"/>
      <c r="U32" s="189"/>
      <c r="V32" s="189"/>
      <c r="W32" s="189"/>
      <c r="X32" s="445" t="s">
        <v>450</v>
      </c>
      <c r="Y32" s="445" t="s">
        <v>451</v>
      </c>
      <c r="Z32" s="18"/>
      <c r="AA32" s="108" t="s">
        <v>34</v>
      </c>
      <c r="AB32" s="109"/>
      <c r="AC32" s="110"/>
      <c r="AD32" s="110"/>
      <c r="AE32" s="110"/>
      <c r="AF32" s="445" t="s">
        <v>450</v>
      </c>
      <c r="AG32" s="445" t="s">
        <v>451</v>
      </c>
      <c r="AH32" s="18"/>
      <c r="AI32" s="188" t="s">
        <v>34</v>
      </c>
      <c r="AJ32" s="144"/>
      <c r="AK32" s="189"/>
      <c r="AL32" s="189"/>
      <c r="AM32" s="189"/>
      <c r="AN32" s="445" t="s">
        <v>450</v>
      </c>
      <c r="AO32" s="445" t="s">
        <v>451</v>
      </c>
    </row>
    <row r="33" spans="1:41" s="12" customFormat="1" ht="14.1" customHeight="1">
      <c r="A33" s="476"/>
      <c r="B33" s="479" t="s">
        <v>40</v>
      </c>
      <c r="C33" s="39" t="s">
        <v>45</v>
      </c>
      <c r="D33" s="94"/>
      <c r="E33" s="111"/>
      <c r="F33" s="111"/>
      <c r="G33" s="111"/>
      <c r="H33" s="47">
        <v>0</v>
      </c>
      <c r="I33" s="48">
        <f>SUM(E4:E31)</f>
        <v>0</v>
      </c>
      <c r="J33" s="461" t="s">
        <v>35</v>
      </c>
      <c r="K33" s="39" t="s">
        <v>47</v>
      </c>
      <c r="L33" s="47"/>
      <c r="M33" s="117"/>
      <c r="N33" s="117"/>
      <c r="O33" s="117"/>
      <c r="P33" s="47">
        <v>0</v>
      </c>
      <c r="Q33" s="48">
        <f>SUM(M4:M31)</f>
        <v>0</v>
      </c>
      <c r="R33" s="463" t="s">
        <v>35</v>
      </c>
      <c r="S33" s="39" t="s">
        <v>47</v>
      </c>
      <c r="T33" s="47"/>
      <c r="U33" s="117"/>
      <c r="V33" s="117"/>
      <c r="W33" s="117"/>
      <c r="X33" s="47">
        <v>0</v>
      </c>
      <c r="Y33" s="48">
        <f>SUM(U4:U31)</f>
        <v>0</v>
      </c>
      <c r="Z33" s="463" t="s">
        <v>35</v>
      </c>
      <c r="AA33" s="39" t="s">
        <v>47</v>
      </c>
      <c r="AB33" s="47"/>
      <c r="AC33" s="117"/>
      <c r="AD33" s="117"/>
      <c r="AE33" s="117"/>
      <c r="AF33" s="47">
        <v>0</v>
      </c>
      <c r="AG33" s="48">
        <f>SUM(AC4:AC31)</f>
        <v>0</v>
      </c>
      <c r="AH33" s="463" t="s">
        <v>35</v>
      </c>
      <c r="AI33" s="39" t="s">
        <v>47</v>
      </c>
      <c r="AJ33" s="47"/>
      <c r="AK33" s="117"/>
      <c r="AL33" s="117"/>
      <c r="AM33" s="117"/>
      <c r="AN33" s="47">
        <v>4.5</v>
      </c>
      <c r="AO33" s="48">
        <f>SUM(AK4:AK31)</f>
        <v>5</v>
      </c>
    </row>
    <row r="34" spans="1:41" s="14" customFormat="1" ht="14.1" customHeight="1">
      <c r="A34" s="477"/>
      <c r="B34" s="479"/>
      <c r="C34" s="40" t="s">
        <v>46</v>
      </c>
      <c r="D34" s="95"/>
      <c r="E34" s="111"/>
      <c r="F34" s="111"/>
      <c r="G34" s="111"/>
      <c r="H34" s="48">
        <v>0</v>
      </c>
      <c r="I34" s="48">
        <f>SUM(F5:F31)</f>
        <v>0</v>
      </c>
      <c r="J34" s="461"/>
      <c r="K34" s="40" t="s">
        <v>48</v>
      </c>
      <c r="L34" s="48"/>
      <c r="M34" s="117"/>
      <c r="N34" s="117"/>
      <c r="O34" s="117"/>
      <c r="P34" s="48">
        <v>0</v>
      </c>
      <c r="Q34" s="48">
        <f>SUM(N5:N31)</f>
        <v>0</v>
      </c>
      <c r="R34" s="463"/>
      <c r="S34" s="40" t="s">
        <v>48</v>
      </c>
      <c r="T34" s="48"/>
      <c r="U34" s="117"/>
      <c r="V34" s="117"/>
      <c r="W34" s="117"/>
      <c r="X34" s="48">
        <v>0</v>
      </c>
      <c r="Y34" s="48">
        <f>SUM(V5:V31)</f>
        <v>0</v>
      </c>
      <c r="Z34" s="463"/>
      <c r="AA34" s="40" t="s">
        <v>48</v>
      </c>
      <c r="AB34" s="48"/>
      <c r="AC34" s="117"/>
      <c r="AD34" s="117"/>
      <c r="AE34" s="117"/>
      <c r="AF34" s="48">
        <v>0</v>
      </c>
      <c r="AG34" s="48">
        <f>SUM(AD5:AD31)</f>
        <v>0</v>
      </c>
      <c r="AH34" s="463"/>
      <c r="AI34" s="40" t="s">
        <v>48</v>
      </c>
      <c r="AJ34" s="48"/>
      <c r="AK34" s="117"/>
      <c r="AL34" s="117"/>
      <c r="AM34" s="117"/>
      <c r="AN34" s="48">
        <v>2</v>
      </c>
      <c r="AO34" s="48">
        <f>SUM(AL5:AL31)</f>
        <v>2.674025974025974</v>
      </c>
    </row>
    <row r="35" spans="1:41" s="14" customFormat="1" ht="14.1" customHeight="1">
      <c r="A35" s="477"/>
      <c r="B35" s="479"/>
      <c r="C35" s="41" t="s">
        <v>41</v>
      </c>
      <c r="D35" s="96"/>
      <c r="E35" s="94"/>
      <c r="F35" s="94"/>
      <c r="G35" s="94"/>
      <c r="H35" s="48">
        <f>I35</f>
        <v>0</v>
      </c>
      <c r="I35" s="48">
        <f>SUM(G7:G31)</f>
        <v>0</v>
      </c>
      <c r="J35" s="461"/>
      <c r="K35" s="41" t="s">
        <v>36</v>
      </c>
      <c r="L35" s="49"/>
      <c r="M35" s="47"/>
      <c r="N35" s="47"/>
      <c r="O35" s="47"/>
      <c r="P35" s="48">
        <f>Q35</f>
        <v>0</v>
      </c>
      <c r="Q35" s="48">
        <f>SUM(O7:O31)</f>
        <v>0</v>
      </c>
      <c r="R35" s="463"/>
      <c r="S35" s="41" t="s">
        <v>36</v>
      </c>
      <c r="T35" s="49"/>
      <c r="U35" s="47"/>
      <c r="V35" s="47"/>
      <c r="W35" s="47"/>
      <c r="X35" s="48">
        <f>Y35</f>
        <v>0</v>
      </c>
      <c r="Y35" s="48">
        <f>SUM(W7:W31)</f>
        <v>0</v>
      </c>
      <c r="Z35" s="463"/>
      <c r="AA35" s="41" t="s">
        <v>36</v>
      </c>
      <c r="AB35" s="49"/>
      <c r="AC35" s="47"/>
      <c r="AD35" s="47"/>
      <c r="AE35" s="47"/>
      <c r="AF35" s="48">
        <f>AG35</f>
        <v>0</v>
      </c>
      <c r="AG35" s="48">
        <f>SUM(AE7:AE31)</f>
        <v>0</v>
      </c>
      <c r="AH35" s="463"/>
      <c r="AI35" s="41" t="s">
        <v>36</v>
      </c>
      <c r="AJ35" s="49"/>
      <c r="AK35" s="47"/>
      <c r="AL35" s="47"/>
      <c r="AM35" s="47"/>
      <c r="AN35" s="48">
        <f>AO35</f>
        <v>1.98</v>
      </c>
      <c r="AO35" s="48">
        <f>SUM(AM7:AM31)</f>
        <v>1.98</v>
      </c>
    </row>
    <row r="36" spans="1:41" s="12" customFormat="1" ht="14.1" customHeight="1">
      <c r="A36" s="477"/>
      <c r="B36" s="479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61"/>
      <c r="K36" s="41" t="s">
        <v>73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3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3"/>
      <c r="AA36" s="41" t="s">
        <v>37</v>
      </c>
      <c r="AB36" s="49"/>
      <c r="AC36" s="48"/>
      <c r="AD36" s="48"/>
      <c r="AE36" s="48"/>
      <c r="AF36" s="48">
        <f>AG36</f>
        <v>0</v>
      </c>
      <c r="AG36" s="48">
        <f>AB31</f>
        <v>0</v>
      </c>
      <c r="AH36" s="463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7"/>
      <c r="B37" s="479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61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3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3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3"/>
      <c r="AI37" s="39" t="s">
        <v>44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7"/>
      <c r="B38" s="479"/>
      <c r="C38" s="39" t="s">
        <v>69</v>
      </c>
      <c r="D38" s="96"/>
      <c r="E38" s="96"/>
      <c r="F38" s="96"/>
      <c r="G38" s="96"/>
      <c r="H38" s="48">
        <v>0</v>
      </c>
      <c r="I38" s="48">
        <v>0</v>
      </c>
      <c r="J38" s="461"/>
      <c r="K38" s="39" t="s">
        <v>69</v>
      </c>
      <c r="L38" s="49"/>
      <c r="M38" s="49"/>
      <c r="N38" s="49"/>
      <c r="O38" s="49"/>
      <c r="P38" s="48">
        <v>0</v>
      </c>
      <c r="Q38" s="48">
        <v>0</v>
      </c>
      <c r="R38" s="463"/>
      <c r="S38" s="39" t="s">
        <v>69</v>
      </c>
      <c r="T38" s="49"/>
      <c r="U38" s="49"/>
      <c r="V38" s="49"/>
      <c r="W38" s="49"/>
      <c r="X38" s="48">
        <v>0</v>
      </c>
      <c r="Y38" s="48">
        <v>0</v>
      </c>
      <c r="Z38" s="463"/>
      <c r="AA38" s="39" t="s">
        <v>69</v>
      </c>
      <c r="AB38" s="49"/>
      <c r="AC38" s="49"/>
      <c r="AD38" s="49"/>
      <c r="AE38" s="49"/>
      <c r="AF38" s="48">
        <v>0</v>
      </c>
      <c r="AG38" s="48">
        <v>0</v>
      </c>
      <c r="AH38" s="463"/>
      <c r="AI38" s="39" t="s">
        <v>69</v>
      </c>
      <c r="AJ38" s="49"/>
      <c r="AK38" s="49"/>
      <c r="AL38" s="49"/>
      <c r="AM38" s="49"/>
      <c r="AN38" s="48">
        <v>2.5</v>
      </c>
      <c r="AO38" s="48">
        <v>2.5</v>
      </c>
    </row>
    <row r="39" spans="1:41" s="12" customFormat="1" ht="14.1" customHeight="1">
      <c r="A39" s="478"/>
      <c r="B39" s="480"/>
      <c r="C39" s="41" t="s">
        <v>43</v>
      </c>
      <c r="D39" s="96"/>
      <c r="E39" s="96"/>
      <c r="F39" s="96"/>
      <c r="G39" s="96"/>
      <c r="H39" s="50">
        <f>(H33*70)+(H34*75)+(H35*25)+(H36*60)+(H37*150)+(H38*45)</f>
        <v>0</v>
      </c>
      <c r="I39" s="50">
        <f>(I33*70)+(I34*75)+(I35*25)+(I36*60)+(I37*150)+(I38*45)</f>
        <v>0</v>
      </c>
      <c r="J39" s="462"/>
      <c r="K39" s="41" t="s">
        <v>23</v>
      </c>
      <c r="L39" s="49"/>
      <c r="M39" s="49"/>
      <c r="N39" s="49"/>
      <c r="O39" s="49"/>
      <c r="P39" s="50">
        <f>(P33*70)+(P34*75)+(P35*25)+(P36*60)+(P37*150)+(P38*45)</f>
        <v>0</v>
      </c>
      <c r="Q39" s="50">
        <f>(Q33*70)+(Q34*75)+(Q35*25)+(Q36*60)+(Q37*150)+(Q38*45)</f>
        <v>0</v>
      </c>
      <c r="R39" s="464"/>
      <c r="S39" s="41" t="s">
        <v>23</v>
      </c>
      <c r="T39" s="49"/>
      <c r="U39" s="49"/>
      <c r="V39" s="49"/>
      <c r="W39" s="49"/>
      <c r="X39" s="50">
        <f>(X33*70)+(X34*75)+(X35*25)+(X36*60)+(X37*150)+(X38*45)</f>
        <v>0</v>
      </c>
      <c r="Y39" s="50">
        <f>(Y33*70)+(Y34*75)+(Y35*25)+(Y36*60)+(Y37*150)+(Y38*45)</f>
        <v>0</v>
      </c>
      <c r="Z39" s="464"/>
      <c r="AA39" s="41" t="s">
        <v>23</v>
      </c>
      <c r="AB39" s="49"/>
      <c r="AC39" s="49"/>
      <c r="AD39" s="49"/>
      <c r="AE39" s="49"/>
      <c r="AF39" s="50">
        <f>(AF33*70)+(AF34*75)+(AF35*25)+(AF36*60)+(AF37*150)+(AF38*45)</f>
        <v>0</v>
      </c>
      <c r="AG39" s="50">
        <f>(AG33*70)+(AG34*75)+(AG35*25)+(AG36*60)+(AG37*150)+(AG38*45)</f>
        <v>0</v>
      </c>
      <c r="AH39" s="464"/>
      <c r="AI39" s="41" t="s">
        <v>23</v>
      </c>
      <c r="AJ39" s="49"/>
      <c r="AK39" s="49"/>
      <c r="AL39" s="49"/>
      <c r="AM39" s="49"/>
      <c r="AN39" s="50">
        <f>(AN33*70)+(AN34*75)+(AN35*25)+(AN36*60)+(AN37*150)+(AN38*45)</f>
        <v>627</v>
      </c>
      <c r="AO39" s="50">
        <f>(AO33*70)+(AO34*75)+(AO35*25)+(AO36*60)+(AO37*150)+(AO38*45)</f>
        <v>712.5519480519481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31</v>
      </c>
      <c r="J41" s="12"/>
      <c r="K41" s="45" t="s">
        <v>38</v>
      </c>
      <c r="L41" s="12"/>
      <c r="R41" s="12"/>
      <c r="S41" s="12" t="s">
        <v>32</v>
      </c>
      <c r="Z41" s="12"/>
      <c r="AA41" s="45"/>
      <c r="AH41" s="12"/>
      <c r="AI41" s="45"/>
    </row>
    <row r="42" spans="1:41" ht="18.75" customHeight="1">
      <c r="B42" s="12"/>
      <c r="C42" s="465" t="s">
        <v>67</v>
      </c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R42" s="12"/>
      <c r="S42" s="12"/>
      <c r="Z42" s="12"/>
      <c r="AA42" s="45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Z5:AG31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3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10.875" hidden="1" customWidth="1"/>
    <col min="22" max="22" width="11.25" hidden="1" customWidth="1"/>
    <col min="23" max="23" width="4.25" hidden="1" customWidth="1"/>
    <col min="24" max="24" width="3.625" style="33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5.125" hidden="1" customWidth="1"/>
    <col min="32" max="32" width="3.625" style="33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1" ht="19.5" customHeight="1">
      <c r="A1" s="8"/>
      <c r="B1" s="8"/>
      <c r="C1" s="8"/>
      <c r="D1" s="466" t="s">
        <v>16</v>
      </c>
      <c r="E1" s="466"/>
      <c r="F1" s="466"/>
      <c r="G1" s="466"/>
      <c r="H1" s="466"/>
      <c r="I1" s="466"/>
      <c r="J1" s="466"/>
      <c r="K1" s="6" t="s">
        <v>452</v>
      </c>
      <c r="L1" t="s">
        <v>308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72">
        <v>462</v>
      </c>
      <c r="E2" s="472"/>
      <c r="F2" s="31"/>
      <c r="G2" s="31"/>
      <c r="H2" s="31"/>
      <c r="I2" s="31"/>
      <c r="J2" s="32"/>
      <c r="K2" s="467" t="s">
        <v>224</v>
      </c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</row>
    <row r="3" spans="1:41" s="12" customFormat="1" ht="14.1" customHeight="1">
      <c r="A3" s="469" t="s">
        <v>6</v>
      </c>
      <c r="B3" s="13"/>
      <c r="C3" s="470">
        <v>46027</v>
      </c>
      <c r="D3" s="470"/>
      <c r="E3" s="15"/>
      <c r="F3" s="15"/>
      <c r="G3" s="15"/>
      <c r="H3" s="30"/>
      <c r="I3" s="13" t="s">
        <v>93</v>
      </c>
      <c r="J3" s="13"/>
      <c r="K3" s="470">
        <f>C3+1</f>
        <v>46028</v>
      </c>
      <c r="L3" s="470"/>
      <c r="M3" s="15"/>
      <c r="N3" s="15"/>
      <c r="O3" s="15"/>
      <c r="P3" s="30"/>
      <c r="Q3" s="13" t="s">
        <v>94</v>
      </c>
      <c r="R3" s="114"/>
      <c r="S3" s="470">
        <f>C3+2</f>
        <v>46029</v>
      </c>
      <c r="T3" s="470"/>
      <c r="U3" s="15"/>
      <c r="V3" s="15"/>
      <c r="W3" s="15"/>
      <c r="X3" s="30"/>
      <c r="Y3" s="13" t="s">
        <v>90</v>
      </c>
      <c r="Z3" s="114"/>
      <c r="AA3" s="470">
        <f>C3+3</f>
        <v>46030</v>
      </c>
      <c r="AB3" s="470"/>
      <c r="AC3" s="15"/>
      <c r="AD3" s="15"/>
      <c r="AE3" s="15"/>
      <c r="AF3" s="30"/>
      <c r="AG3" s="13" t="s">
        <v>91</v>
      </c>
      <c r="AH3" s="114"/>
      <c r="AI3" s="470">
        <f>C3+4</f>
        <v>46031</v>
      </c>
      <c r="AJ3" s="470"/>
      <c r="AK3" s="15"/>
      <c r="AL3" s="15"/>
      <c r="AM3" s="15"/>
      <c r="AN3" s="30"/>
      <c r="AO3" s="13" t="s">
        <v>92</v>
      </c>
    </row>
    <row r="4" spans="1:41" s="12" customFormat="1" ht="14.1" customHeight="1">
      <c r="A4" s="469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21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21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21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21</v>
      </c>
      <c r="AO4" s="13" t="s">
        <v>33</v>
      </c>
    </row>
    <row r="5" spans="1:41" s="12" customFormat="1" ht="14.1" customHeight="1">
      <c r="A5" s="493" t="s">
        <v>13</v>
      </c>
      <c r="B5" s="99" t="s">
        <v>62</v>
      </c>
      <c r="C5" s="84" t="s">
        <v>76</v>
      </c>
      <c r="D5" s="88">
        <v>100</v>
      </c>
      <c r="E5" s="69">
        <f>D5/20</f>
        <v>5</v>
      </c>
      <c r="F5" s="13"/>
      <c r="G5" s="13"/>
      <c r="H5" s="103">
        <f>(D5*$D$2)/1000</f>
        <v>46.2</v>
      </c>
      <c r="I5" s="120"/>
      <c r="J5" s="75" t="s">
        <v>77</v>
      </c>
      <c r="K5" s="112" t="s">
        <v>76</v>
      </c>
      <c r="L5" s="113">
        <v>80</v>
      </c>
      <c r="M5" s="69">
        <f>L5/20</f>
        <v>4</v>
      </c>
      <c r="N5" s="13"/>
      <c r="O5" s="13"/>
      <c r="P5" s="103">
        <f>(L5*$D$2)/1000</f>
        <v>36.96</v>
      </c>
      <c r="Q5" s="67"/>
      <c r="R5" s="99" t="s">
        <v>100</v>
      </c>
      <c r="S5" s="84" t="s">
        <v>75</v>
      </c>
      <c r="T5" s="88">
        <v>120</v>
      </c>
      <c r="U5" s="69">
        <f>T5/30</f>
        <v>4</v>
      </c>
      <c r="V5" s="13"/>
      <c r="W5" s="13"/>
      <c r="X5" s="103">
        <f>(T5*$D$2)/1000</f>
        <v>55.44</v>
      </c>
      <c r="Y5" s="120"/>
      <c r="Z5" s="75" t="s">
        <v>77</v>
      </c>
      <c r="AA5" s="112" t="s">
        <v>76</v>
      </c>
      <c r="AB5" s="113">
        <v>70</v>
      </c>
      <c r="AC5" s="69">
        <f>AB5/20</f>
        <v>3.5</v>
      </c>
      <c r="AD5" s="13"/>
      <c r="AE5" s="13"/>
      <c r="AF5" s="103">
        <f>(AB5*$D$2)/1000</f>
        <v>32.340000000000003</v>
      </c>
      <c r="AG5" s="67"/>
      <c r="AH5" s="99" t="s">
        <v>441</v>
      </c>
      <c r="AI5" s="112" t="s">
        <v>76</v>
      </c>
      <c r="AJ5" s="113">
        <v>80</v>
      </c>
      <c r="AK5" s="69">
        <f>AJ5/20</f>
        <v>4</v>
      </c>
      <c r="AL5" s="13"/>
      <c r="AM5" s="13"/>
      <c r="AN5" s="103">
        <f>(AJ5*$D$2)/1000</f>
        <v>36.96</v>
      </c>
      <c r="AO5" s="67"/>
    </row>
    <row r="6" spans="1:41" s="12" customFormat="1" ht="14.1" customHeight="1">
      <c r="A6" s="493"/>
      <c r="B6" s="269" t="s">
        <v>78</v>
      </c>
      <c r="C6" s="84"/>
      <c r="D6" s="227"/>
      <c r="E6" s="69"/>
      <c r="F6" s="69"/>
      <c r="G6" s="72"/>
      <c r="H6" s="106"/>
      <c r="I6" s="121"/>
      <c r="J6" s="68" t="s">
        <v>78</v>
      </c>
      <c r="K6" s="76" t="s">
        <v>79</v>
      </c>
      <c r="L6" s="77">
        <v>20</v>
      </c>
      <c r="M6" s="69">
        <f>L6/20</f>
        <v>1</v>
      </c>
      <c r="N6" s="69"/>
      <c r="O6" s="13"/>
      <c r="P6" s="103">
        <f>(L6*$D$2)/1000</f>
        <v>9.24</v>
      </c>
      <c r="Q6" s="106"/>
      <c r="R6" s="269"/>
      <c r="S6" s="84"/>
      <c r="T6" s="227"/>
      <c r="U6" s="69"/>
      <c r="V6" s="69"/>
      <c r="W6" s="72"/>
      <c r="X6" s="106"/>
      <c r="Y6" s="67"/>
      <c r="Z6" s="68" t="s">
        <v>78</v>
      </c>
      <c r="AA6" s="76" t="s">
        <v>79</v>
      </c>
      <c r="AB6" s="77">
        <v>10</v>
      </c>
      <c r="AC6" s="69">
        <f>AB6/20</f>
        <v>0.5</v>
      </c>
      <c r="AD6" s="69"/>
      <c r="AE6" s="13"/>
      <c r="AF6" s="103">
        <f>(AB6*$D$2)/1000</f>
        <v>4.62</v>
      </c>
      <c r="AG6" s="106"/>
      <c r="AH6" s="269" t="s">
        <v>442</v>
      </c>
      <c r="AI6" s="76" t="s">
        <v>443</v>
      </c>
      <c r="AJ6" s="77">
        <v>20</v>
      </c>
      <c r="AK6" s="69">
        <f>AJ6/20</f>
        <v>1</v>
      </c>
      <c r="AL6" s="69"/>
      <c r="AM6" s="13"/>
      <c r="AN6" s="103">
        <f>(AJ6*$D$2)/1000</f>
        <v>9.24</v>
      </c>
      <c r="AO6" s="121"/>
    </row>
    <row r="7" spans="1:41" s="12" customFormat="1" ht="14.1" customHeight="1">
      <c r="A7" s="493"/>
      <c r="B7" s="91" t="s">
        <v>80</v>
      </c>
      <c r="C7" s="84"/>
      <c r="D7" s="227"/>
      <c r="E7" s="13"/>
      <c r="F7" s="13"/>
      <c r="G7" s="13"/>
      <c r="H7" s="67"/>
      <c r="I7" s="121"/>
      <c r="J7" s="17" t="s">
        <v>80</v>
      </c>
      <c r="K7" s="5"/>
      <c r="L7" s="13"/>
      <c r="M7" s="13"/>
      <c r="N7" s="13"/>
      <c r="O7" s="13"/>
      <c r="P7" s="30"/>
      <c r="Q7" s="106"/>
      <c r="R7" s="91" t="s">
        <v>99</v>
      </c>
      <c r="S7" s="84"/>
      <c r="T7" s="227"/>
      <c r="U7" s="13"/>
      <c r="V7" s="13"/>
      <c r="W7" s="13"/>
      <c r="X7" s="67"/>
      <c r="Y7" s="67"/>
      <c r="Z7" s="17" t="s">
        <v>80</v>
      </c>
      <c r="AA7" s="5"/>
      <c r="AB7" s="13"/>
      <c r="AC7" s="13"/>
      <c r="AD7" s="13"/>
      <c r="AE7" s="13"/>
      <c r="AF7" s="30"/>
      <c r="AG7" s="106"/>
      <c r="AH7" s="91" t="s">
        <v>80</v>
      </c>
      <c r="AI7" s="84"/>
      <c r="AJ7" s="227"/>
      <c r="AK7" s="13"/>
      <c r="AL7" s="13"/>
      <c r="AM7" s="13"/>
      <c r="AN7" s="67"/>
      <c r="AO7" s="121"/>
    </row>
    <row r="8" spans="1:41" s="12" customFormat="1" ht="14.1" customHeight="1">
      <c r="A8" s="493" t="s">
        <v>2</v>
      </c>
      <c r="B8" s="185" t="s">
        <v>447</v>
      </c>
      <c r="C8" s="98" t="s">
        <v>117</v>
      </c>
      <c r="D8" s="87">
        <v>70</v>
      </c>
      <c r="E8" s="258"/>
      <c r="F8" s="232">
        <f>D8/35</f>
        <v>2</v>
      </c>
      <c r="G8" s="158"/>
      <c r="H8" s="83">
        <f t="shared" ref="H8:H10" si="0">(D8*$D$2)/1000</f>
        <v>32.340000000000003</v>
      </c>
      <c r="I8" s="89"/>
      <c r="J8" s="70" t="s">
        <v>235</v>
      </c>
      <c r="K8" s="84" t="s">
        <v>329</v>
      </c>
      <c r="L8" s="88">
        <v>90</v>
      </c>
      <c r="M8" s="226"/>
      <c r="N8" s="88">
        <f>L8*0.7/35</f>
        <v>1.7999999999999998</v>
      </c>
      <c r="O8" s="133"/>
      <c r="P8" s="103">
        <f>(L8*$D$2)/1000</f>
        <v>41.58</v>
      </c>
      <c r="Q8" s="86"/>
      <c r="R8" s="54" t="s">
        <v>200</v>
      </c>
      <c r="S8" s="84" t="s">
        <v>161</v>
      </c>
      <c r="T8" s="88">
        <v>90</v>
      </c>
      <c r="U8" s="258"/>
      <c r="V8" s="133">
        <f>T8*0.8/35</f>
        <v>2.0571428571428569</v>
      </c>
      <c r="W8" s="158"/>
      <c r="X8" s="83">
        <f t="shared" ref="X8:X15" si="1">(T8*$D$2)/1000</f>
        <v>41.58</v>
      </c>
      <c r="Y8" s="86"/>
      <c r="Z8" s="99" t="s">
        <v>332</v>
      </c>
      <c r="AA8" s="84" t="s">
        <v>162</v>
      </c>
      <c r="AB8" s="88">
        <v>90</v>
      </c>
      <c r="AC8" s="258"/>
      <c r="AD8" s="232">
        <f>AB8*0.8/35</f>
        <v>2.0571428571428569</v>
      </c>
      <c r="AE8" s="158"/>
      <c r="AF8" s="103">
        <f>(AB8*1460)/1000</f>
        <v>131.4</v>
      </c>
      <c r="AG8" s="89"/>
      <c r="AH8" s="143" t="s">
        <v>163</v>
      </c>
      <c r="AI8" s="256" t="s">
        <v>164</v>
      </c>
      <c r="AJ8" s="260">
        <v>70</v>
      </c>
      <c r="AK8" s="258"/>
      <c r="AL8" s="232">
        <f>AJ8*0.9/35</f>
        <v>1.8</v>
      </c>
      <c r="AM8" s="158"/>
      <c r="AN8" s="103">
        <f>(AJ8*$D$2)/1000</f>
        <v>32.340000000000003</v>
      </c>
      <c r="AO8" s="89"/>
    </row>
    <row r="9" spans="1:41" s="12" customFormat="1" ht="14.1" customHeight="1">
      <c r="A9" s="493"/>
      <c r="B9" s="186" t="s">
        <v>448</v>
      </c>
      <c r="C9" s="84" t="s">
        <v>449</v>
      </c>
      <c r="D9" s="87">
        <v>1</v>
      </c>
      <c r="E9" s="128"/>
      <c r="F9" s="128"/>
      <c r="G9" s="128">
        <f>D9/100</f>
        <v>0.01</v>
      </c>
      <c r="H9" s="83">
        <f t="shared" si="0"/>
        <v>0.46200000000000002</v>
      </c>
      <c r="I9" s="86"/>
      <c r="J9" s="71" t="s">
        <v>273</v>
      </c>
      <c r="K9" s="84"/>
      <c r="L9" s="88"/>
      <c r="M9" s="230"/>
      <c r="N9" s="88"/>
      <c r="O9" s="87"/>
      <c r="P9" s="103"/>
      <c r="Q9" s="89"/>
      <c r="R9" s="92" t="s">
        <v>240</v>
      </c>
      <c r="S9" s="84" t="s">
        <v>121</v>
      </c>
      <c r="T9" s="88">
        <v>10</v>
      </c>
      <c r="U9" s="135"/>
      <c r="V9" s="133"/>
      <c r="W9" s="158">
        <f>T9/100</f>
        <v>0.1</v>
      </c>
      <c r="X9" s="83">
        <f t="shared" si="1"/>
        <v>4.62</v>
      </c>
      <c r="Y9" s="86"/>
      <c r="Z9" s="220" t="s">
        <v>119</v>
      </c>
      <c r="AA9" s="179" t="s">
        <v>274</v>
      </c>
      <c r="AB9" s="69">
        <v>20</v>
      </c>
      <c r="AC9" s="135">
        <f>AB9/90</f>
        <v>0.22222222222222221</v>
      </c>
      <c r="AD9" s="133"/>
      <c r="AE9" s="128"/>
      <c r="AF9" s="103">
        <f>(AB9*1460)/1000</f>
        <v>29.2</v>
      </c>
      <c r="AG9" s="86"/>
      <c r="AH9" s="143" t="s">
        <v>168</v>
      </c>
      <c r="AI9" s="256" t="s">
        <v>169</v>
      </c>
      <c r="AJ9" s="259">
        <v>15</v>
      </c>
      <c r="AK9" s="135"/>
      <c r="AL9" s="133">
        <f>AJ9/55</f>
        <v>0.27272727272727271</v>
      </c>
      <c r="AM9" s="128"/>
      <c r="AN9" s="103">
        <f>(AJ9*$D$2)/1000</f>
        <v>6.93</v>
      </c>
      <c r="AO9" s="86"/>
    </row>
    <row r="10" spans="1:41" s="12" customFormat="1" ht="14.1" customHeight="1">
      <c r="A10" s="493"/>
      <c r="B10" s="186" t="s">
        <v>120</v>
      </c>
      <c r="C10" s="16" t="s">
        <v>195</v>
      </c>
      <c r="D10" s="87">
        <v>35</v>
      </c>
      <c r="E10" s="128"/>
      <c r="F10" s="128"/>
      <c r="G10" s="128">
        <f>D10/100</f>
        <v>0.35</v>
      </c>
      <c r="H10" s="83">
        <f t="shared" si="0"/>
        <v>16.170000000000002</v>
      </c>
      <c r="I10" s="164"/>
      <c r="J10" s="71" t="s">
        <v>124</v>
      </c>
      <c r="K10" s="84"/>
      <c r="L10" s="88"/>
      <c r="M10" s="226"/>
      <c r="N10" s="122"/>
      <c r="O10" s="87"/>
      <c r="P10" s="103"/>
      <c r="Q10" s="86"/>
      <c r="R10" s="92" t="s">
        <v>241</v>
      </c>
      <c r="S10" s="84" t="s">
        <v>202</v>
      </c>
      <c r="T10" s="151">
        <v>40</v>
      </c>
      <c r="U10" s="91"/>
      <c r="V10" s="91"/>
      <c r="W10" s="158">
        <f>T10/100</f>
        <v>0.4</v>
      </c>
      <c r="X10" s="83">
        <f t="shared" si="1"/>
        <v>18.48</v>
      </c>
      <c r="Y10" s="86"/>
      <c r="Z10" s="277" t="s">
        <v>124</v>
      </c>
      <c r="AA10" s="257" t="s">
        <v>121</v>
      </c>
      <c r="AB10" s="69">
        <v>20</v>
      </c>
      <c r="AC10" s="128"/>
      <c r="AD10" s="128"/>
      <c r="AE10" s="133">
        <f>AB10/100</f>
        <v>0.2</v>
      </c>
      <c r="AF10" s="103">
        <f>(AB10*1460)/1000</f>
        <v>29.2</v>
      </c>
      <c r="AG10" s="86"/>
      <c r="AH10" s="143" t="s">
        <v>120</v>
      </c>
      <c r="AI10" s="256" t="s">
        <v>171</v>
      </c>
      <c r="AJ10" s="259">
        <v>2</v>
      </c>
      <c r="AK10" s="128"/>
      <c r="AL10" s="128"/>
      <c r="AM10" s="128"/>
      <c r="AN10" s="103">
        <f>(AJ10*$D$2)/1000</f>
        <v>0.92400000000000004</v>
      </c>
      <c r="AO10" s="164"/>
    </row>
    <row r="11" spans="1:41" s="12" customFormat="1" ht="14.1" customHeight="1">
      <c r="A11" s="493"/>
      <c r="B11" s="186" t="s">
        <v>125</v>
      </c>
      <c r="C11" s="16"/>
      <c r="D11" s="87"/>
      <c r="E11" s="128"/>
      <c r="F11" s="128"/>
      <c r="G11" s="128"/>
      <c r="H11" s="83"/>
      <c r="I11" s="86"/>
      <c r="J11" s="71" t="s">
        <v>272</v>
      </c>
      <c r="K11" s="84"/>
      <c r="L11" s="88"/>
      <c r="M11" s="226"/>
      <c r="N11" s="91"/>
      <c r="O11" s="166"/>
      <c r="P11" s="103"/>
      <c r="Q11" s="86"/>
      <c r="R11" s="92" t="s">
        <v>120</v>
      </c>
      <c r="S11" s="84" t="s">
        <v>170</v>
      </c>
      <c r="T11" s="152">
        <v>30</v>
      </c>
      <c r="U11" s="91"/>
      <c r="V11" s="91"/>
      <c r="W11" s="158">
        <f>T11/100</f>
        <v>0.3</v>
      </c>
      <c r="X11" s="83">
        <f t="shared" si="1"/>
        <v>13.86</v>
      </c>
      <c r="Y11" s="86"/>
      <c r="Z11" s="92" t="s">
        <v>127</v>
      </c>
      <c r="AA11" s="64" t="s">
        <v>134</v>
      </c>
      <c r="AB11" s="69">
        <v>30</v>
      </c>
      <c r="AC11" s="128"/>
      <c r="AD11" s="128"/>
      <c r="AE11" s="133">
        <f>AB11/100</f>
        <v>0.3</v>
      </c>
      <c r="AF11" s="103">
        <f>(AB11*1460)/1000</f>
        <v>43.8</v>
      </c>
      <c r="AG11" s="181"/>
      <c r="AH11" s="143" t="s">
        <v>173</v>
      </c>
      <c r="AI11" s="256" t="s">
        <v>174</v>
      </c>
      <c r="AJ11" s="238">
        <v>10</v>
      </c>
      <c r="AK11" s="128"/>
      <c r="AL11" s="128"/>
      <c r="AM11" s="87">
        <f>AJ11/100</f>
        <v>0.1</v>
      </c>
      <c r="AN11" s="103">
        <f>(AJ11*$D$2)/1000</f>
        <v>4.62</v>
      </c>
      <c r="AO11" s="86"/>
    </row>
    <row r="12" spans="1:41" s="12" customFormat="1" ht="14.1" customHeight="1">
      <c r="A12" s="493"/>
      <c r="B12" s="187" t="s">
        <v>135</v>
      </c>
      <c r="C12" s="16"/>
      <c r="D12" s="87"/>
      <c r="E12" s="133"/>
      <c r="F12" s="133"/>
      <c r="G12" s="128"/>
      <c r="H12" s="83"/>
      <c r="I12" s="86"/>
      <c r="J12" s="331"/>
      <c r="K12" s="84"/>
      <c r="L12" s="88"/>
      <c r="M12" s="226"/>
      <c r="N12" s="91"/>
      <c r="O12" s="166"/>
      <c r="P12" s="103"/>
      <c r="Q12" s="86"/>
      <c r="R12" s="215" t="s">
        <v>100</v>
      </c>
      <c r="S12" s="84" t="s">
        <v>134</v>
      </c>
      <c r="T12" s="151">
        <v>10</v>
      </c>
      <c r="U12" s="91"/>
      <c r="V12" s="91"/>
      <c r="W12" s="158">
        <f>T12/100</f>
        <v>0.1</v>
      </c>
      <c r="X12" s="83">
        <f t="shared" si="1"/>
        <v>4.62</v>
      </c>
      <c r="Y12" s="86"/>
      <c r="Z12" s="100"/>
      <c r="AA12" s="140" t="s">
        <v>333</v>
      </c>
      <c r="AB12" s="152">
        <v>10</v>
      </c>
      <c r="AC12" s="122"/>
      <c r="AD12" s="122"/>
      <c r="AE12" s="91"/>
      <c r="AF12" s="103">
        <f>(AB12*1460)/1000</f>
        <v>14.6</v>
      </c>
      <c r="AG12" s="86"/>
      <c r="AH12" s="100" t="s">
        <v>128</v>
      </c>
      <c r="AI12" s="257" t="s">
        <v>176</v>
      </c>
      <c r="AJ12" s="233">
        <v>20</v>
      </c>
      <c r="AK12" s="133"/>
      <c r="AL12" s="133"/>
      <c r="AM12" s="87">
        <f>AJ12/100</f>
        <v>0.2</v>
      </c>
      <c r="AN12" s="103">
        <f>(AJ12*$D$2)/1000</f>
        <v>9.24</v>
      </c>
      <c r="AO12" s="86"/>
    </row>
    <row r="13" spans="1:41" s="12" customFormat="1" ht="14.1" customHeight="1">
      <c r="A13" s="493"/>
      <c r="B13" s="187"/>
      <c r="C13" s="140"/>
      <c r="D13" s="151"/>
      <c r="E13" s="105"/>
      <c r="F13" s="122"/>
      <c r="G13" s="87"/>
      <c r="H13" s="123"/>
      <c r="I13" s="86"/>
      <c r="J13" s="235" t="s">
        <v>131</v>
      </c>
      <c r="K13" s="84"/>
      <c r="L13" s="236"/>
      <c r="M13" s="237"/>
      <c r="N13" s="88"/>
      <c r="O13" s="88"/>
      <c r="P13" s="97"/>
      <c r="Q13" s="86"/>
      <c r="R13" s="155"/>
      <c r="S13" s="84" t="s">
        <v>118</v>
      </c>
      <c r="T13" s="259">
        <v>50</v>
      </c>
      <c r="U13" s="91"/>
      <c r="V13" s="91"/>
      <c r="W13" s="158">
        <f>T13/100</f>
        <v>0.5</v>
      </c>
      <c r="X13" s="83">
        <f t="shared" si="1"/>
        <v>23.1</v>
      </c>
      <c r="Y13" s="86"/>
      <c r="Z13" s="100" t="s">
        <v>50</v>
      </c>
      <c r="AA13" s="411"/>
      <c r="AB13" s="104"/>
      <c r="AC13" s="57"/>
      <c r="AD13" s="57"/>
      <c r="AE13" s="87"/>
      <c r="AF13" s="97"/>
      <c r="AG13" s="86"/>
      <c r="AH13" s="92"/>
      <c r="AI13" s="98"/>
      <c r="AJ13" s="233"/>
      <c r="AK13" s="133"/>
      <c r="AL13" s="133"/>
      <c r="AM13" s="87"/>
      <c r="AN13" s="103"/>
      <c r="AO13" s="86"/>
    </row>
    <row r="14" spans="1:41" s="12" customFormat="1" ht="14.1" customHeight="1">
      <c r="A14" s="493"/>
      <c r="B14" s="194"/>
      <c r="C14" s="84"/>
      <c r="D14" s="88"/>
      <c r="E14" s="88"/>
      <c r="F14" s="239"/>
      <c r="G14" s="87"/>
      <c r="H14" s="97"/>
      <c r="I14" s="86"/>
      <c r="J14" s="168"/>
      <c r="K14" s="169"/>
      <c r="L14" s="54"/>
      <c r="M14" s="170"/>
      <c r="N14" s="167"/>
      <c r="O14" s="87"/>
      <c r="P14" s="123"/>
      <c r="Q14" s="86"/>
      <c r="R14" s="100" t="s">
        <v>128</v>
      </c>
      <c r="S14" s="84" t="s">
        <v>254</v>
      </c>
      <c r="T14" s="55">
        <v>20</v>
      </c>
      <c r="U14" s="153"/>
      <c r="V14" s="167">
        <f>T14*0.5/35</f>
        <v>0.2857142857142857</v>
      </c>
      <c r="W14" s="87"/>
      <c r="X14" s="83">
        <f t="shared" si="1"/>
        <v>9.24</v>
      </c>
      <c r="Y14" s="86"/>
      <c r="Z14" s="92"/>
      <c r="AA14" s="140"/>
      <c r="AB14" s="151"/>
      <c r="AC14" s="105"/>
      <c r="AD14" s="122"/>
      <c r="AE14" s="87"/>
      <c r="AF14" s="123"/>
      <c r="AG14" s="86"/>
      <c r="AH14" s="194"/>
      <c r="AI14" s="84"/>
      <c r="AJ14" s="88"/>
      <c r="AK14" s="104"/>
      <c r="AL14" s="104"/>
      <c r="AM14" s="104"/>
      <c r="AN14" s="97"/>
      <c r="AO14" s="86"/>
    </row>
    <row r="15" spans="1:41" s="12" customFormat="1" ht="14.1" customHeight="1">
      <c r="A15" s="493" t="s">
        <v>3</v>
      </c>
      <c r="B15" s="54" t="s">
        <v>136</v>
      </c>
      <c r="C15" s="64" t="s">
        <v>257</v>
      </c>
      <c r="D15" s="69">
        <v>8</v>
      </c>
      <c r="E15" s="122">
        <f>D15/15</f>
        <v>0.53333333333333333</v>
      </c>
      <c r="F15" s="91"/>
      <c r="G15" s="87"/>
      <c r="H15" s="123">
        <f>(D15*$D$2)/1000</f>
        <v>3.6960000000000002</v>
      </c>
      <c r="I15" s="89"/>
      <c r="J15" s="305" t="s">
        <v>330</v>
      </c>
      <c r="K15" s="136" t="s">
        <v>275</v>
      </c>
      <c r="L15" s="88">
        <v>35</v>
      </c>
      <c r="M15" s="135"/>
      <c r="N15" s="133"/>
      <c r="O15" s="87">
        <f>L15/100</f>
        <v>0.35</v>
      </c>
      <c r="P15" s="123">
        <f>(L15*$D$2)/1000</f>
        <v>16.170000000000002</v>
      </c>
      <c r="Q15" s="89"/>
      <c r="R15" s="91"/>
      <c r="S15" s="98" t="s">
        <v>255</v>
      </c>
      <c r="T15" s="87">
        <v>1</v>
      </c>
      <c r="U15" s="88"/>
      <c r="V15" s="88"/>
      <c r="W15" s="158">
        <f>T15/100</f>
        <v>0.01</v>
      </c>
      <c r="X15" s="83">
        <f t="shared" si="1"/>
        <v>0.46200000000000002</v>
      </c>
      <c r="Y15" s="412"/>
      <c r="Z15" s="54" t="s">
        <v>201</v>
      </c>
      <c r="AA15" s="414" t="s">
        <v>339</v>
      </c>
      <c r="AB15" s="91">
        <v>5</v>
      </c>
      <c r="AC15" s="166"/>
      <c r="AD15" s="166">
        <f>AB15/15</f>
        <v>0.33333333333333331</v>
      </c>
      <c r="AE15" s="128"/>
      <c r="AF15" s="192">
        <f>(AB15*$D$2)/1000</f>
        <v>2.31</v>
      </c>
      <c r="AG15" s="86"/>
      <c r="AH15" s="54" t="s">
        <v>193</v>
      </c>
      <c r="AI15" s="84" t="s">
        <v>137</v>
      </c>
      <c r="AJ15" s="88">
        <v>5</v>
      </c>
      <c r="AK15" s="219"/>
      <c r="AL15" s="142"/>
      <c r="AM15" s="128">
        <f>AJ15/100</f>
        <v>0.05</v>
      </c>
      <c r="AN15" s="123">
        <f>(AJ15*$D$2)/1000</f>
        <v>2.31</v>
      </c>
      <c r="AO15" s="89"/>
    </row>
    <row r="16" spans="1:41" s="12" customFormat="1" ht="14.1" customHeight="1">
      <c r="A16" s="493"/>
      <c r="B16" s="92" t="s">
        <v>138</v>
      </c>
      <c r="C16" s="367" t="s">
        <v>258</v>
      </c>
      <c r="D16" s="69">
        <v>30</v>
      </c>
      <c r="E16" s="122"/>
      <c r="F16" s="91"/>
      <c r="G16" s="87">
        <f>D16/100</f>
        <v>0.3</v>
      </c>
      <c r="H16" s="123">
        <f t="shared" ref="H16:H18" si="2">(D16*$D$2)/1000</f>
        <v>13.86</v>
      </c>
      <c r="I16" s="89"/>
      <c r="J16" s="304" t="s">
        <v>331</v>
      </c>
      <c r="K16" s="136" t="s">
        <v>178</v>
      </c>
      <c r="L16" s="88">
        <v>50</v>
      </c>
      <c r="M16" s="122"/>
      <c r="N16" s="122">
        <f>L16*0.9/55</f>
        <v>0.81818181818181823</v>
      </c>
      <c r="O16" s="87"/>
      <c r="P16" s="123">
        <f>(L16*$D$2)/1000</f>
        <v>23.1</v>
      </c>
      <c r="Q16" s="89"/>
      <c r="R16" s="92" t="s">
        <v>183</v>
      </c>
      <c r="S16" s="150" t="s">
        <v>313</v>
      </c>
      <c r="T16" s="91">
        <v>70</v>
      </c>
      <c r="U16" s="166">
        <f>T16/55</f>
        <v>1.2727272727272727</v>
      </c>
      <c r="V16" s="166"/>
      <c r="W16" s="128"/>
      <c r="X16" s="192">
        <f>(T16*$D$2)/1000</f>
        <v>32.340000000000003</v>
      </c>
      <c r="Y16" s="368"/>
      <c r="Z16" s="92" t="s">
        <v>204</v>
      </c>
      <c r="AA16" s="415" t="s">
        <v>405</v>
      </c>
      <c r="AB16" s="88">
        <v>20</v>
      </c>
      <c r="AC16" s="122">
        <f>AB16*0.8/85</f>
        <v>0.18823529411764706</v>
      </c>
      <c r="AD16" s="122"/>
      <c r="AE16" s="158"/>
      <c r="AF16" s="192">
        <f t="shared" ref="AF16:AF17" si="3">(AB16*$D$2)/1000</f>
        <v>9.24</v>
      </c>
      <c r="AG16" s="93"/>
      <c r="AH16" s="92" t="s">
        <v>228</v>
      </c>
      <c r="AI16" s="84" t="s">
        <v>229</v>
      </c>
      <c r="AJ16" s="88">
        <v>0.5</v>
      </c>
      <c r="AK16" s="141"/>
      <c r="AL16" s="122"/>
      <c r="AM16" s="128">
        <f>AJ16/100</f>
        <v>5.0000000000000001E-3</v>
      </c>
      <c r="AN16" s="123">
        <f t="shared" ref="AN16:AN18" si="4">(AJ16*$D$2)/1000</f>
        <v>0.23100000000000001</v>
      </c>
      <c r="AO16" s="93"/>
    </row>
    <row r="17" spans="1:41" s="12" customFormat="1" ht="14.1" customHeight="1">
      <c r="A17" s="493"/>
      <c r="B17" s="92" t="s">
        <v>187</v>
      </c>
      <c r="C17" s="64" t="s">
        <v>121</v>
      </c>
      <c r="D17" s="69">
        <v>10</v>
      </c>
      <c r="E17" s="122"/>
      <c r="F17" s="91"/>
      <c r="G17" s="87">
        <f>D17/100</f>
        <v>0.1</v>
      </c>
      <c r="H17" s="123">
        <f t="shared" si="2"/>
        <v>4.62</v>
      </c>
      <c r="I17" s="86"/>
      <c r="J17" s="304" t="s">
        <v>129</v>
      </c>
      <c r="K17" s="136"/>
      <c r="L17" s="88"/>
      <c r="M17" s="122"/>
      <c r="N17" s="122"/>
      <c r="O17" s="87"/>
      <c r="P17" s="123"/>
      <c r="Q17" s="86"/>
      <c r="R17" s="92" t="s">
        <v>328</v>
      </c>
      <c r="S17" s="84"/>
      <c r="T17" s="88"/>
      <c r="U17" s="122"/>
      <c r="V17" s="122"/>
      <c r="W17" s="158"/>
      <c r="X17" s="192"/>
      <c r="Y17" s="368"/>
      <c r="Z17" s="92" t="s">
        <v>253</v>
      </c>
      <c r="AA17" s="416" t="s">
        <v>234</v>
      </c>
      <c r="AB17" s="88">
        <v>20</v>
      </c>
      <c r="AC17" s="122"/>
      <c r="AD17" s="122"/>
      <c r="AE17" s="158">
        <f>AB17/100</f>
        <v>0.2</v>
      </c>
      <c r="AF17" s="192">
        <f t="shared" si="3"/>
        <v>9.24</v>
      </c>
      <c r="AG17" s="93"/>
      <c r="AH17" s="92" t="s">
        <v>370</v>
      </c>
      <c r="AI17" s="84" t="s">
        <v>371</v>
      </c>
      <c r="AJ17" s="88">
        <v>70</v>
      </c>
      <c r="AK17" s="141"/>
      <c r="AL17" s="122"/>
      <c r="AM17" s="128">
        <f>AJ17/100</f>
        <v>0.7</v>
      </c>
      <c r="AN17" s="123">
        <f t="shared" si="4"/>
        <v>32.340000000000003</v>
      </c>
      <c r="AO17" s="93"/>
    </row>
    <row r="18" spans="1:41" s="12" customFormat="1" ht="14.1" customHeight="1">
      <c r="A18" s="493"/>
      <c r="B18" s="92" t="s">
        <v>256</v>
      </c>
      <c r="C18" s="64" t="s">
        <v>179</v>
      </c>
      <c r="D18" s="69">
        <v>8</v>
      </c>
      <c r="E18" s="122"/>
      <c r="F18" s="91">
        <f>D18/35</f>
        <v>0.22857142857142856</v>
      </c>
      <c r="G18" s="87"/>
      <c r="H18" s="123">
        <f t="shared" si="2"/>
        <v>3.6960000000000002</v>
      </c>
      <c r="I18" s="86"/>
      <c r="J18" s="65" t="s">
        <v>182</v>
      </c>
      <c r="K18" s="257"/>
      <c r="L18" s="240"/>
      <c r="M18" s="122"/>
      <c r="N18" s="128"/>
      <c r="O18" s="87"/>
      <c r="P18" s="123"/>
      <c r="Q18" s="86"/>
      <c r="R18" s="92" t="s">
        <v>185</v>
      </c>
      <c r="S18" s="98"/>
      <c r="T18" s="88"/>
      <c r="U18" s="122"/>
      <c r="V18" s="122"/>
      <c r="W18" s="158"/>
      <c r="X18" s="192"/>
      <c r="Y18" s="413"/>
      <c r="Z18" s="215" t="s">
        <v>230</v>
      </c>
      <c r="AA18" s="415"/>
      <c r="AB18" s="88"/>
      <c r="AC18" s="88"/>
      <c r="AD18" s="88"/>
      <c r="AE18" s="87"/>
      <c r="AF18" s="97"/>
      <c r="AG18" s="86"/>
      <c r="AH18" s="92" t="s">
        <v>188</v>
      </c>
      <c r="AI18" s="84" t="s">
        <v>141</v>
      </c>
      <c r="AJ18" s="72">
        <v>10</v>
      </c>
      <c r="AK18" s="88"/>
      <c r="AL18" s="88">
        <f>AJ18/35</f>
        <v>0.2857142857142857</v>
      </c>
      <c r="AM18" s="87"/>
      <c r="AN18" s="97">
        <f t="shared" si="4"/>
        <v>4.62</v>
      </c>
      <c r="AO18" s="86"/>
    </row>
    <row r="19" spans="1:41" s="12" customFormat="1" ht="14.1" customHeight="1">
      <c r="A19" s="493"/>
      <c r="B19" s="215"/>
      <c r="C19" s="84"/>
      <c r="D19" s="88"/>
      <c r="E19" s="135"/>
      <c r="F19" s="133"/>
      <c r="G19" s="128"/>
      <c r="H19" s="103"/>
      <c r="I19" s="86"/>
      <c r="J19" s="100" t="s">
        <v>135</v>
      </c>
      <c r="K19" s="84"/>
      <c r="L19" s="88"/>
      <c r="M19" s="57"/>
      <c r="N19" s="88"/>
      <c r="O19" s="88"/>
      <c r="P19" s="103"/>
      <c r="Q19" s="86"/>
      <c r="R19" s="273"/>
      <c r="S19" s="84"/>
      <c r="T19" s="88"/>
      <c r="U19" s="88"/>
      <c r="V19" s="88"/>
      <c r="W19" s="87"/>
      <c r="X19" s="97"/>
      <c r="Y19" s="368"/>
      <c r="Z19" s="417" t="s">
        <v>132</v>
      </c>
      <c r="AA19" s="415"/>
      <c r="AB19" s="88"/>
      <c r="AC19" s="88"/>
      <c r="AD19" s="88"/>
      <c r="AE19" s="87"/>
      <c r="AF19" s="97"/>
      <c r="AG19" s="93"/>
      <c r="AH19" s="92" t="s">
        <v>185</v>
      </c>
      <c r="AI19" s="84"/>
      <c r="AJ19" s="88"/>
      <c r="AK19" s="135"/>
      <c r="AL19" s="133"/>
      <c r="AM19" s="87"/>
      <c r="AN19" s="123"/>
      <c r="AO19" s="93"/>
    </row>
    <row r="20" spans="1:41" s="12" customFormat="1" ht="14.1" customHeight="1">
      <c r="A20" s="493"/>
      <c r="B20" s="194" t="s">
        <v>135</v>
      </c>
      <c r="C20" s="136"/>
      <c r="D20" s="88"/>
      <c r="E20" s="137"/>
      <c r="F20" s="122"/>
      <c r="G20" s="87"/>
      <c r="H20" s="123"/>
      <c r="I20" s="93"/>
      <c r="J20" s="91"/>
      <c r="K20" s="84"/>
      <c r="L20" s="57"/>
      <c r="M20" s="57"/>
      <c r="N20" s="57"/>
      <c r="O20" s="57"/>
      <c r="P20" s="97"/>
      <c r="Q20" s="93"/>
      <c r="R20" s="348" t="s">
        <v>327</v>
      </c>
      <c r="S20" s="84"/>
      <c r="T20" s="88"/>
      <c r="U20" s="88"/>
      <c r="V20" s="88"/>
      <c r="W20" s="87"/>
      <c r="X20" s="97"/>
      <c r="Y20" s="368"/>
      <c r="Z20" s="194"/>
      <c r="AA20" s="415"/>
      <c r="AB20" s="88"/>
      <c r="AC20" s="88"/>
      <c r="AD20" s="88"/>
      <c r="AE20" s="87"/>
      <c r="AF20" s="97"/>
      <c r="AG20" s="86"/>
      <c r="AH20" s="194" t="s">
        <v>135</v>
      </c>
      <c r="AI20" s="136"/>
      <c r="AJ20" s="88"/>
      <c r="AK20" s="137"/>
      <c r="AL20" s="122"/>
      <c r="AM20" s="87"/>
      <c r="AN20" s="123"/>
      <c r="AO20" s="86"/>
    </row>
    <row r="21" spans="1:41" s="12" customFormat="1" ht="14.1" customHeight="1">
      <c r="A21" s="471" t="s">
        <v>4</v>
      </c>
      <c r="B21" s="160" t="s">
        <v>145</v>
      </c>
      <c r="C21" s="150" t="s">
        <v>146</v>
      </c>
      <c r="D21" s="190">
        <v>75</v>
      </c>
      <c r="E21" s="91"/>
      <c r="F21" s="191"/>
      <c r="G21" s="128">
        <f>D21/100</f>
        <v>0.75</v>
      </c>
      <c r="H21" s="192">
        <f>(D21*$D$2)/1000</f>
        <v>34.65</v>
      </c>
      <c r="I21" s="193"/>
      <c r="J21" s="171" t="s">
        <v>143</v>
      </c>
      <c r="K21" s="150" t="s">
        <v>144</v>
      </c>
      <c r="L21" s="190">
        <v>75</v>
      </c>
      <c r="M21" s="91"/>
      <c r="N21" s="191"/>
      <c r="O21" s="128">
        <f>L21/100</f>
        <v>0.75</v>
      </c>
      <c r="P21" s="192">
        <f>(L21*$D$2)/1000</f>
        <v>34.65</v>
      </c>
      <c r="Q21" s="193"/>
      <c r="R21" s="160"/>
      <c r="S21" s="150"/>
      <c r="T21" s="151"/>
      <c r="U21" s="57"/>
      <c r="V21" s="57"/>
      <c r="W21" s="87"/>
      <c r="X21" s="103"/>
      <c r="Y21" s="89"/>
      <c r="Z21" s="160" t="s">
        <v>145</v>
      </c>
      <c r="AA21" s="150" t="s">
        <v>146</v>
      </c>
      <c r="AB21" s="151">
        <v>75</v>
      </c>
      <c r="AC21" s="57"/>
      <c r="AD21" s="57"/>
      <c r="AE21" s="366">
        <f>AB21/100</f>
        <v>0.75</v>
      </c>
      <c r="AF21" s="103">
        <f>(AB21*$D$2)/1000</f>
        <v>34.65</v>
      </c>
      <c r="AG21" s="89"/>
      <c r="AH21" s="160" t="s">
        <v>145</v>
      </c>
      <c r="AI21" s="150" t="s">
        <v>146</v>
      </c>
      <c r="AJ21" s="151">
        <v>75</v>
      </c>
      <c r="AK21" s="57"/>
      <c r="AL21" s="57"/>
      <c r="AM21" s="87">
        <f>AJ21/100</f>
        <v>0.75</v>
      </c>
      <c r="AN21" s="103">
        <f>(AJ21*$D$2)/1000</f>
        <v>34.65</v>
      </c>
      <c r="AO21" s="89"/>
    </row>
    <row r="22" spans="1:41" s="12" customFormat="1" ht="14.1" customHeight="1">
      <c r="A22" s="471"/>
      <c r="B22" s="160" t="s">
        <v>149</v>
      </c>
      <c r="C22" s="456" t="s">
        <v>148</v>
      </c>
      <c r="D22" s="88"/>
      <c r="E22" s="88"/>
      <c r="F22" s="88"/>
      <c r="G22" s="87"/>
      <c r="H22" s="97"/>
      <c r="I22" s="86"/>
      <c r="J22" s="171" t="s">
        <v>147</v>
      </c>
      <c r="K22" s="456" t="s">
        <v>148</v>
      </c>
      <c r="L22" s="88"/>
      <c r="M22" s="88"/>
      <c r="N22" s="88"/>
      <c r="O22" s="87"/>
      <c r="P22" s="97"/>
      <c r="Q22" s="86"/>
      <c r="R22" s="160"/>
      <c r="S22" s="456"/>
      <c r="T22" s="88"/>
      <c r="U22" s="88"/>
      <c r="V22" s="88"/>
      <c r="W22" s="87"/>
      <c r="X22" s="97"/>
      <c r="Y22" s="86"/>
      <c r="Z22" s="160" t="s">
        <v>149</v>
      </c>
      <c r="AA22" s="456" t="s">
        <v>148</v>
      </c>
      <c r="AB22" s="88"/>
      <c r="AC22" s="88"/>
      <c r="AD22" s="88"/>
      <c r="AE22" s="87"/>
      <c r="AF22" s="97"/>
      <c r="AG22" s="86"/>
      <c r="AH22" s="160" t="s">
        <v>149</v>
      </c>
      <c r="AI22" s="456" t="s">
        <v>148</v>
      </c>
      <c r="AJ22" s="88"/>
      <c r="AK22" s="88"/>
      <c r="AL22" s="88"/>
      <c r="AM22" s="87"/>
      <c r="AN22" s="97"/>
      <c r="AO22" s="86"/>
    </row>
    <row r="23" spans="1:41" s="12" customFormat="1" ht="14.1" customHeight="1">
      <c r="A23" s="471"/>
      <c r="B23" s="160" t="s">
        <v>150</v>
      </c>
      <c r="C23" s="457"/>
      <c r="D23" s="151"/>
      <c r="E23" s="88"/>
      <c r="F23" s="57"/>
      <c r="G23" s="87"/>
      <c r="H23" s="97"/>
      <c r="I23" s="86"/>
      <c r="J23" s="171" t="s">
        <v>150</v>
      </c>
      <c r="K23" s="457"/>
      <c r="L23" s="151"/>
      <c r="M23" s="88"/>
      <c r="N23" s="57"/>
      <c r="O23" s="87"/>
      <c r="P23" s="97"/>
      <c r="Q23" s="86"/>
      <c r="R23" s="160"/>
      <c r="S23" s="457"/>
      <c r="T23" s="88"/>
      <c r="U23" s="88"/>
      <c r="V23" s="57"/>
      <c r="W23" s="87"/>
      <c r="X23" s="97"/>
      <c r="Y23" s="86"/>
      <c r="Z23" s="160" t="s">
        <v>150</v>
      </c>
      <c r="AA23" s="457"/>
      <c r="AB23" s="88"/>
      <c r="AC23" s="88"/>
      <c r="AD23" s="57"/>
      <c r="AE23" s="87"/>
      <c r="AF23" s="97"/>
      <c r="AG23" s="86"/>
      <c r="AH23" s="160" t="s">
        <v>150</v>
      </c>
      <c r="AI23" s="457"/>
      <c r="AJ23" s="88"/>
      <c r="AK23" s="88"/>
      <c r="AL23" s="57"/>
      <c r="AM23" s="87"/>
      <c r="AN23" s="97"/>
      <c r="AO23" s="86"/>
    </row>
    <row r="24" spans="1:41" s="12" customFormat="1" ht="14.1" customHeight="1">
      <c r="A24" s="471"/>
      <c r="B24" s="161" t="s">
        <v>138</v>
      </c>
      <c r="C24" s="457"/>
      <c r="D24" s="88"/>
      <c r="E24" s="88"/>
      <c r="F24" s="88"/>
      <c r="G24" s="87"/>
      <c r="H24" s="97"/>
      <c r="I24" s="86"/>
      <c r="J24" s="91" t="s">
        <v>138</v>
      </c>
      <c r="K24" s="457"/>
      <c r="L24" s="88"/>
      <c r="M24" s="88"/>
      <c r="N24" s="88"/>
      <c r="O24" s="87"/>
      <c r="P24" s="97"/>
      <c r="Q24" s="86"/>
      <c r="R24" s="161"/>
      <c r="S24" s="457"/>
      <c r="T24" s="88"/>
      <c r="U24" s="88"/>
      <c r="V24" s="88"/>
      <c r="W24" s="87"/>
      <c r="X24" s="97"/>
      <c r="Y24" s="86"/>
      <c r="Z24" s="161" t="s">
        <v>138</v>
      </c>
      <c r="AA24" s="457"/>
      <c r="AB24" s="88"/>
      <c r="AC24" s="88"/>
      <c r="AD24" s="88"/>
      <c r="AE24" s="87"/>
      <c r="AF24" s="97"/>
      <c r="AG24" s="86"/>
      <c r="AH24" s="161" t="s">
        <v>138</v>
      </c>
      <c r="AI24" s="457"/>
      <c r="AJ24" s="88"/>
      <c r="AK24" s="88"/>
      <c r="AL24" s="88"/>
      <c r="AM24" s="87"/>
      <c r="AN24" s="97"/>
      <c r="AO24" s="86"/>
    </row>
    <row r="25" spans="1:41" s="12" customFormat="1" ht="14.1" customHeight="1">
      <c r="A25" s="490" t="s">
        <v>5</v>
      </c>
      <c r="B25" s="185" t="s">
        <v>188</v>
      </c>
      <c r="C25" s="213" t="s">
        <v>252</v>
      </c>
      <c r="D25" s="72">
        <v>30</v>
      </c>
      <c r="E25" s="214"/>
      <c r="F25" s="87"/>
      <c r="G25" s="87">
        <f>D25/100</f>
        <v>0.3</v>
      </c>
      <c r="H25" s="123">
        <f>(D25*$D$2)/1000</f>
        <v>13.86</v>
      </c>
      <c r="I25" s="86"/>
      <c r="J25" s="185" t="s">
        <v>151</v>
      </c>
      <c r="K25" s="213" t="s">
        <v>152</v>
      </c>
      <c r="L25" s="72">
        <v>40</v>
      </c>
      <c r="M25" s="214"/>
      <c r="N25" s="87"/>
      <c r="O25" s="87">
        <f>L25/100</f>
        <v>0.4</v>
      </c>
      <c r="P25" s="123">
        <f>(L25*$D$2)/1000</f>
        <v>18.48</v>
      </c>
      <c r="Q25" s="86"/>
      <c r="R25" s="212"/>
      <c r="S25" s="213"/>
      <c r="T25" s="72"/>
      <c r="U25" s="214"/>
      <c r="V25" s="87"/>
      <c r="W25" s="87"/>
      <c r="X25" s="123"/>
      <c r="Y25" s="86"/>
      <c r="Z25" s="212" t="s">
        <v>425</v>
      </c>
      <c r="AA25" s="213" t="s">
        <v>432</v>
      </c>
      <c r="AB25" s="72">
        <v>12</v>
      </c>
      <c r="AC25" s="214">
        <f>AB25/25</f>
        <v>0.48</v>
      </c>
      <c r="AD25" s="87"/>
      <c r="AE25" s="87"/>
      <c r="AF25" s="123">
        <f>(AB25*$D$2)/1000</f>
        <v>5.5439999999999996</v>
      </c>
      <c r="AG25" s="78"/>
      <c r="AH25" s="418" t="s">
        <v>271</v>
      </c>
      <c r="AI25" s="64" t="s">
        <v>334</v>
      </c>
      <c r="AJ25" s="69">
        <v>40</v>
      </c>
      <c r="AK25" s="124"/>
      <c r="AL25" s="124">
        <f>AJ25/140</f>
        <v>0.2857142857142857</v>
      </c>
      <c r="AM25" s="127"/>
      <c r="AN25" s="103">
        <f>(AJ25*$D$2)/1000</f>
        <v>18.48</v>
      </c>
      <c r="AO25" s="93"/>
    </row>
    <row r="26" spans="1:41" s="12" customFormat="1" ht="14.1" customHeight="1">
      <c r="A26" s="491"/>
      <c r="B26" s="186" t="s">
        <v>185</v>
      </c>
      <c r="C26" s="16" t="s">
        <v>372</v>
      </c>
      <c r="D26" s="72">
        <v>12</v>
      </c>
      <c r="E26" s="133"/>
      <c r="F26" s="180">
        <f>D26*0.5/35</f>
        <v>0.17142857142857143</v>
      </c>
      <c r="G26" s="87"/>
      <c r="H26" s="123">
        <f>(D26*$D$2)/1000</f>
        <v>5.5439999999999996</v>
      </c>
      <c r="I26" s="89"/>
      <c r="J26" s="186" t="s">
        <v>154</v>
      </c>
      <c r="K26" s="16" t="s">
        <v>190</v>
      </c>
      <c r="L26" s="72">
        <v>12</v>
      </c>
      <c r="M26" s="133"/>
      <c r="N26" s="180">
        <f>L26*0.5/35</f>
        <v>0.17142857142857143</v>
      </c>
      <c r="O26" s="87"/>
      <c r="P26" s="123">
        <f>(L26*$D$2)/1000</f>
        <v>5.5439999999999996</v>
      </c>
      <c r="Q26" s="93"/>
      <c r="R26" s="215"/>
      <c r="S26" s="16"/>
      <c r="T26" s="72"/>
      <c r="U26" s="214"/>
      <c r="V26" s="180"/>
      <c r="W26" s="87"/>
      <c r="X26" s="123"/>
      <c r="Y26" s="93"/>
      <c r="Z26" s="215" t="s">
        <v>78</v>
      </c>
      <c r="AA26" s="16" t="s">
        <v>263</v>
      </c>
      <c r="AB26" s="72">
        <v>5</v>
      </c>
      <c r="AC26" s="214">
        <f>AB26/20</f>
        <v>0.25</v>
      </c>
      <c r="AD26" s="180"/>
      <c r="AE26" s="87"/>
      <c r="AF26" s="123">
        <f>(AB26*$D$2)/1000</f>
        <v>2.31</v>
      </c>
      <c r="AG26" s="67"/>
      <c r="AH26" s="419" t="s">
        <v>123</v>
      </c>
      <c r="AI26" s="420" t="s">
        <v>335</v>
      </c>
      <c r="AJ26" s="69">
        <v>1</v>
      </c>
      <c r="AK26" s="421"/>
      <c r="AL26" s="88"/>
      <c r="AM26" s="72"/>
      <c r="AN26" s="103">
        <f>(AJ26*$D$2)/1000</f>
        <v>0.46200000000000002</v>
      </c>
      <c r="AO26" s="93"/>
    </row>
    <row r="27" spans="1:41" s="12" customFormat="1" ht="14.1" customHeight="1">
      <c r="A27" s="491"/>
      <c r="B27" s="186" t="s">
        <v>123</v>
      </c>
      <c r="C27" s="213"/>
      <c r="D27" s="72"/>
      <c r="E27" s="214"/>
      <c r="F27" s="87"/>
      <c r="G27" s="87"/>
      <c r="H27" s="123"/>
      <c r="I27" s="67"/>
      <c r="J27" s="186" t="s">
        <v>191</v>
      </c>
      <c r="K27" s="213"/>
      <c r="L27" s="72"/>
      <c r="M27" s="214"/>
      <c r="N27" s="87"/>
      <c r="O27" s="87"/>
      <c r="P27" s="123"/>
      <c r="Q27" s="86"/>
      <c r="R27" s="215"/>
      <c r="S27" s="213"/>
      <c r="T27" s="72"/>
      <c r="U27" s="128"/>
      <c r="V27" s="133"/>
      <c r="W27" s="87"/>
      <c r="X27" s="123"/>
      <c r="Y27" s="86"/>
      <c r="Z27" s="215" t="s">
        <v>260</v>
      </c>
      <c r="AA27" s="213"/>
      <c r="AB27" s="72"/>
      <c r="AC27" s="128"/>
      <c r="AD27" s="133"/>
      <c r="AE27" s="87"/>
      <c r="AF27" s="123"/>
      <c r="AG27" s="67"/>
      <c r="AH27" s="419" t="s">
        <v>233</v>
      </c>
      <c r="AI27" s="64" t="s">
        <v>336</v>
      </c>
      <c r="AJ27" s="69">
        <v>3</v>
      </c>
      <c r="AK27" s="125"/>
      <c r="AL27" s="66"/>
      <c r="AM27" s="128"/>
      <c r="AN27" s="30">
        <f>(AJ27*$D$2)/1000</f>
        <v>1.3859999999999999</v>
      </c>
      <c r="AO27" s="86"/>
    </row>
    <row r="28" spans="1:41" s="12" customFormat="1" ht="14.1" customHeight="1">
      <c r="A28" s="491"/>
      <c r="B28" s="215" t="s">
        <v>192</v>
      </c>
      <c r="C28" s="16"/>
      <c r="D28" s="87"/>
      <c r="E28" s="57"/>
      <c r="F28" s="133"/>
      <c r="G28" s="133"/>
      <c r="H28" s="123"/>
      <c r="I28" s="106"/>
      <c r="J28" s="215" t="s">
        <v>167</v>
      </c>
      <c r="K28" s="16"/>
      <c r="L28" s="87"/>
      <c r="M28" s="57"/>
      <c r="N28" s="133"/>
      <c r="O28" s="133"/>
      <c r="P28" s="123"/>
      <c r="Q28" s="86"/>
      <c r="R28" s="215"/>
      <c r="S28" s="16"/>
      <c r="T28" s="72"/>
      <c r="U28" s="57"/>
      <c r="V28" s="87"/>
      <c r="W28" s="87"/>
      <c r="X28" s="216"/>
      <c r="Y28" s="86"/>
      <c r="Z28" s="215" t="s">
        <v>261</v>
      </c>
      <c r="AA28" s="16"/>
      <c r="AB28" s="72"/>
      <c r="AC28" s="57"/>
      <c r="AD28" s="87"/>
      <c r="AE28" s="87"/>
      <c r="AF28" s="216"/>
      <c r="AG28" s="67"/>
      <c r="AH28" s="419" t="s">
        <v>230</v>
      </c>
      <c r="AI28" s="64" t="s">
        <v>337</v>
      </c>
      <c r="AJ28" s="69">
        <v>20</v>
      </c>
      <c r="AK28" s="125"/>
      <c r="AL28" s="66"/>
      <c r="AM28" s="87">
        <f>AJ28/100</f>
        <v>0.2</v>
      </c>
      <c r="AN28" s="30">
        <f>(AJ28*$D$2)/1000</f>
        <v>9.24</v>
      </c>
      <c r="AO28" s="126"/>
    </row>
    <row r="29" spans="1:41" s="12" customFormat="1" ht="14.1" customHeight="1">
      <c r="A29" s="491"/>
      <c r="B29" s="215" t="s">
        <v>71</v>
      </c>
      <c r="C29" s="16"/>
      <c r="D29" s="87"/>
      <c r="E29" s="228"/>
      <c r="F29" s="228"/>
      <c r="G29" s="72"/>
      <c r="H29" s="79"/>
      <c r="I29" s="67"/>
      <c r="J29" s="215" t="s">
        <v>71</v>
      </c>
      <c r="K29" s="16"/>
      <c r="L29" s="87"/>
      <c r="M29" s="228"/>
      <c r="N29" s="228"/>
      <c r="O29" s="72"/>
      <c r="P29" s="79"/>
      <c r="Q29" s="126"/>
      <c r="R29" s="215"/>
      <c r="S29" s="16"/>
      <c r="T29" s="72"/>
      <c r="U29" s="217"/>
      <c r="V29" s="217"/>
      <c r="W29" s="217"/>
      <c r="X29" s="218"/>
      <c r="Y29" s="126"/>
      <c r="Z29" s="215" t="s">
        <v>0</v>
      </c>
      <c r="AA29" s="16"/>
      <c r="AB29" s="72"/>
      <c r="AC29" s="217"/>
      <c r="AD29" s="217"/>
      <c r="AE29" s="217"/>
      <c r="AF29" s="218"/>
      <c r="AG29" s="67"/>
      <c r="AH29" s="419" t="s">
        <v>231</v>
      </c>
      <c r="AI29" s="72"/>
      <c r="AJ29" s="69"/>
      <c r="AK29" s="63"/>
      <c r="AL29" s="69"/>
      <c r="AM29" s="69"/>
      <c r="AN29" s="422"/>
      <c r="AO29" s="67"/>
    </row>
    <row r="30" spans="1:41" s="12" customFormat="1" ht="14.1" customHeight="1">
      <c r="A30" s="491"/>
      <c r="B30" s="100" t="s">
        <v>50</v>
      </c>
      <c r="C30" s="179"/>
      <c r="D30" s="87"/>
      <c r="E30" s="69"/>
      <c r="F30" s="69"/>
      <c r="G30" s="72"/>
      <c r="H30" s="103"/>
      <c r="I30" s="126"/>
      <c r="J30" s="221"/>
      <c r="K30" s="16"/>
      <c r="L30" s="88"/>
      <c r="M30" s="69"/>
      <c r="N30" s="69"/>
      <c r="O30" s="87"/>
      <c r="P30" s="103"/>
      <c r="Q30" s="67"/>
      <c r="R30" s="194"/>
      <c r="S30" s="84"/>
      <c r="T30" s="88"/>
      <c r="U30" s="88"/>
      <c r="V30" s="88"/>
      <c r="W30" s="87"/>
      <c r="X30" s="97"/>
      <c r="Y30" s="67"/>
      <c r="Z30" s="194"/>
      <c r="AA30" s="84"/>
      <c r="AB30" s="88"/>
      <c r="AC30" s="88"/>
      <c r="AD30" s="88"/>
      <c r="AE30" s="87"/>
      <c r="AF30" s="97"/>
      <c r="AG30" s="78"/>
      <c r="AH30" s="419" t="s">
        <v>0</v>
      </c>
      <c r="AI30" s="16"/>
      <c r="AJ30" s="88"/>
      <c r="AK30" s="69"/>
      <c r="AL30" s="69"/>
      <c r="AM30" s="87"/>
      <c r="AN30" s="103"/>
      <c r="AO30" s="67"/>
    </row>
    <row r="31" spans="1:41" s="12" customFormat="1" ht="14.1" customHeight="1">
      <c r="A31" s="492"/>
      <c r="B31" s="100"/>
      <c r="C31" s="59"/>
      <c r="D31" s="60"/>
      <c r="E31" s="69"/>
      <c r="F31" s="69"/>
      <c r="G31" s="69"/>
      <c r="H31" s="103"/>
      <c r="I31" s="78"/>
      <c r="J31" s="100" t="s">
        <v>50</v>
      </c>
      <c r="K31" s="343" t="s">
        <v>98</v>
      </c>
      <c r="L31" s="347">
        <v>1</v>
      </c>
      <c r="M31" s="69"/>
      <c r="N31" s="69"/>
      <c r="O31" s="69"/>
      <c r="P31" s="103"/>
      <c r="Q31" s="78"/>
      <c r="R31" s="100"/>
      <c r="S31" s="84"/>
      <c r="T31" s="88"/>
      <c r="U31" s="23"/>
      <c r="V31" s="23"/>
      <c r="W31" s="23"/>
      <c r="X31" s="29"/>
      <c r="Y31" s="107"/>
      <c r="Z31" s="100" t="s">
        <v>50</v>
      </c>
      <c r="AA31" s="59" t="s">
        <v>338</v>
      </c>
      <c r="AB31" s="60">
        <v>1</v>
      </c>
      <c r="AC31" s="61"/>
      <c r="AD31" s="61"/>
      <c r="AE31" s="61"/>
      <c r="AF31" s="62"/>
      <c r="AG31" s="107"/>
      <c r="AH31" s="100" t="s">
        <v>50</v>
      </c>
      <c r="AI31" s="242"/>
      <c r="AJ31" s="241"/>
      <c r="AK31" s="61"/>
      <c r="AL31" s="61"/>
      <c r="AM31" s="61"/>
      <c r="AN31" s="144"/>
      <c r="AO31" s="145"/>
    </row>
    <row r="32" spans="1:41" s="12" customFormat="1" ht="14.1" customHeight="1">
      <c r="A32" s="198"/>
      <c r="B32" s="74"/>
      <c r="C32" s="188" t="s">
        <v>39</v>
      </c>
      <c r="D32" s="144"/>
      <c r="E32" s="189"/>
      <c r="F32" s="189"/>
      <c r="G32" s="189"/>
      <c r="H32" s="445" t="s">
        <v>450</v>
      </c>
      <c r="I32" s="445" t="s">
        <v>451</v>
      </c>
      <c r="J32" s="74"/>
      <c r="K32" s="108" t="s">
        <v>34</v>
      </c>
      <c r="L32" s="116"/>
      <c r="M32" s="110"/>
      <c r="N32" s="110"/>
      <c r="O32" s="110"/>
      <c r="P32" s="445" t="s">
        <v>450</v>
      </c>
      <c r="Q32" s="445" t="s">
        <v>451</v>
      </c>
      <c r="R32" s="115"/>
      <c r="S32" s="108" t="s">
        <v>34</v>
      </c>
      <c r="T32" s="109"/>
      <c r="U32" s="110"/>
      <c r="V32" s="110"/>
      <c r="W32" s="110"/>
      <c r="X32" s="445" t="s">
        <v>450</v>
      </c>
      <c r="Y32" s="445" t="s">
        <v>451</v>
      </c>
      <c r="Z32" s="18"/>
      <c r="AA32" s="108" t="s">
        <v>34</v>
      </c>
      <c r="AB32" s="109"/>
      <c r="AC32" s="110"/>
      <c r="AD32" s="110"/>
      <c r="AE32" s="110"/>
      <c r="AF32" s="445" t="s">
        <v>450</v>
      </c>
      <c r="AG32" s="445" t="s">
        <v>451</v>
      </c>
      <c r="AH32" s="18"/>
      <c r="AI32" s="188" t="s">
        <v>34</v>
      </c>
      <c r="AJ32" s="144"/>
      <c r="AK32" s="189"/>
      <c r="AL32" s="189"/>
      <c r="AM32" s="189"/>
      <c r="AN32" s="445" t="s">
        <v>450</v>
      </c>
      <c r="AO32" s="445" t="s">
        <v>451</v>
      </c>
    </row>
    <row r="33" spans="1:41" s="12" customFormat="1" ht="14.1" customHeight="1">
      <c r="A33" s="476"/>
      <c r="B33" s="479" t="s">
        <v>40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5.5333333333333332</v>
      </c>
      <c r="J33" s="461" t="s">
        <v>35</v>
      </c>
      <c r="K33" s="39" t="s">
        <v>45</v>
      </c>
      <c r="L33" s="47"/>
      <c r="M33" s="117"/>
      <c r="N33" s="117"/>
      <c r="O33" s="117"/>
      <c r="P33" s="47">
        <v>4.5</v>
      </c>
      <c r="Q33" s="48">
        <f>SUM(M4:M31)</f>
        <v>5</v>
      </c>
      <c r="R33" s="463" t="s">
        <v>35</v>
      </c>
      <c r="S33" s="39" t="s">
        <v>45</v>
      </c>
      <c r="T33" s="47"/>
      <c r="U33" s="117"/>
      <c r="V33" s="117"/>
      <c r="W33" s="117"/>
      <c r="X33" s="47">
        <v>4.5</v>
      </c>
      <c r="Y33" s="48">
        <f>SUM(U4:U31)</f>
        <v>5.2727272727272725</v>
      </c>
      <c r="Z33" s="463" t="s">
        <v>35</v>
      </c>
      <c r="AA33" s="39" t="s">
        <v>45</v>
      </c>
      <c r="AB33" s="47"/>
      <c r="AC33" s="117"/>
      <c r="AD33" s="117"/>
      <c r="AE33" s="117"/>
      <c r="AF33" s="47">
        <v>4.5</v>
      </c>
      <c r="AG33" s="48">
        <f>SUM(AC4:AC31)</f>
        <v>5.14045751633987</v>
      </c>
      <c r="AH33" s="463" t="s">
        <v>35</v>
      </c>
      <c r="AI33" s="39" t="s">
        <v>45</v>
      </c>
      <c r="AJ33" s="47"/>
      <c r="AK33" s="117"/>
      <c r="AL33" s="117"/>
      <c r="AM33" s="117"/>
      <c r="AN33" s="47">
        <v>4.5</v>
      </c>
      <c r="AO33" s="48">
        <f>SUM(AK4:AK31)</f>
        <v>5</v>
      </c>
    </row>
    <row r="34" spans="1:41" s="14" customFormat="1" ht="14.1" customHeight="1">
      <c r="A34" s="477"/>
      <c r="B34" s="479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2.4</v>
      </c>
      <c r="J34" s="461"/>
      <c r="K34" s="40" t="s">
        <v>46</v>
      </c>
      <c r="L34" s="48"/>
      <c r="M34" s="117"/>
      <c r="N34" s="117"/>
      <c r="O34" s="117"/>
      <c r="P34" s="48">
        <v>2</v>
      </c>
      <c r="Q34" s="48">
        <f>SUM(N5:N31)</f>
        <v>2.7896103896103894</v>
      </c>
      <c r="R34" s="463"/>
      <c r="S34" s="40" t="s">
        <v>46</v>
      </c>
      <c r="T34" s="48"/>
      <c r="U34" s="117"/>
      <c r="V34" s="117"/>
      <c r="W34" s="117"/>
      <c r="X34" s="48">
        <v>2</v>
      </c>
      <c r="Y34" s="48">
        <f>SUM(V5:V31)</f>
        <v>2.3428571428571425</v>
      </c>
      <c r="Z34" s="463"/>
      <c r="AA34" s="40" t="s">
        <v>46</v>
      </c>
      <c r="AB34" s="48"/>
      <c r="AC34" s="117"/>
      <c r="AD34" s="117"/>
      <c r="AE34" s="117"/>
      <c r="AF34" s="48">
        <v>2</v>
      </c>
      <c r="AG34" s="48">
        <f>SUM(AD5:AD31)</f>
        <v>2.3904761904761904</v>
      </c>
      <c r="AH34" s="463"/>
      <c r="AI34" s="40" t="s">
        <v>46</v>
      </c>
      <c r="AJ34" s="48"/>
      <c r="AK34" s="117"/>
      <c r="AL34" s="117"/>
      <c r="AM34" s="117"/>
      <c r="AN34" s="48">
        <v>2</v>
      </c>
      <c r="AO34" s="48">
        <f>SUM(AL5:AL31)</f>
        <v>2.6441558441558439</v>
      </c>
    </row>
    <row r="35" spans="1:41" s="14" customFormat="1" ht="14.1" customHeight="1">
      <c r="A35" s="477"/>
      <c r="B35" s="479"/>
      <c r="C35" s="41" t="s">
        <v>41</v>
      </c>
      <c r="D35" s="96"/>
      <c r="E35" s="94"/>
      <c r="F35" s="94"/>
      <c r="G35" s="94"/>
      <c r="H35" s="48">
        <f>I35</f>
        <v>1.8099999999999998</v>
      </c>
      <c r="I35" s="48">
        <f>SUM(G7:G31)</f>
        <v>1.8099999999999998</v>
      </c>
      <c r="J35" s="461"/>
      <c r="K35" s="41" t="s">
        <v>36</v>
      </c>
      <c r="L35" s="49"/>
      <c r="M35" s="47"/>
      <c r="N35" s="47"/>
      <c r="O35" s="47"/>
      <c r="P35" s="48">
        <f>Q35</f>
        <v>1.5</v>
      </c>
      <c r="Q35" s="48">
        <f>SUM(O7:O31)</f>
        <v>1.5</v>
      </c>
      <c r="R35" s="463"/>
      <c r="S35" s="41" t="s">
        <v>36</v>
      </c>
      <c r="T35" s="49"/>
      <c r="U35" s="47"/>
      <c r="V35" s="47"/>
      <c r="W35" s="47"/>
      <c r="X35" s="48">
        <f>Y35</f>
        <v>1.41</v>
      </c>
      <c r="Y35" s="48">
        <f>SUM(W7:W31)</f>
        <v>1.41</v>
      </c>
      <c r="Z35" s="463"/>
      <c r="AA35" s="41" t="s">
        <v>36</v>
      </c>
      <c r="AB35" s="49"/>
      <c r="AC35" s="47"/>
      <c r="AD35" s="47"/>
      <c r="AE35" s="47"/>
      <c r="AF35" s="48">
        <f>AG35</f>
        <v>1.45</v>
      </c>
      <c r="AG35" s="48">
        <f>SUM(AE7:AE31)</f>
        <v>1.45</v>
      </c>
      <c r="AH35" s="463"/>
      <c r="AI35" s="41" t="s">
        <v>36</v>
      </c>
      <c r="AJ35" s="49"/>
      <c r="AK35" s="47"/>
      <c r="AL35" s="47"/>
      <c r="AM35" s="47"/>
      <c r="AN35" s="48">
        <f>AO35</f>
        <v>2.0049999999999999</v>
      </c>
      <c r="AO35" s="48">
        <f>SUM(AM7:AM31)</f>
        <v>2.0049999999999999</v>
      </c>
    </row>
    <row r="36" spans="1:41" s="12" customFormat="1" ht="14.1" customHeight="1">
      <c r="A36" s="477"/>
      <c r="B36" s="479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61"/>
      <c r="K36" s="41" t="s">
        <v>37</v>
      </c>
      <c r="L36" s="49"/>
      <c r="M36" s="48"/>
      <c r="N36" s="48"/>
      <c r="O36" s="48"/>
      <c r="P36" s="48">
        <f>Q36</f>
        <v>1</v>
      </c>
      <c r="Q36" s="48">
        <f>L31</f>
        <v>1</v>
      </c>
      <c r="R36" s="463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3"/>
      <c r="AA36" s="41" t="s">
        <v>37</v>
      </c>
      <c r="AB36" s="49"/>
      <c r="AC36" s="48"/>
      <c r="AD36" s="48"/>
      <c r="AE36" s="48"/>
      <c r="AF36" s="48">
        <f>AG36</f>
        <v>1</v>
      </c>
      <c r="AG36" s="48">
        <f>AB31</f>
        <v>1</v>
      </c>
      <c r="AH36" s="463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7"/>
      <c r="B37" s="479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61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3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3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3"/>
      <c r="AI37" s="39" t="s">
        <v>74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7"/>
      <c r="B38" s="479"/>
      <c r="C38" s="39" t="s">
        <v>70</v>
      </c>
      <c r="D38" s="96"/>
      <c r="E38" s="96"/>
      <c r="F38" s="96"/>
      <c r="G38" s="96"/>
      <c r="H38" s="48">
        <v>2.5</v>
      </c>
      <c r="I38" s="48">
        <v>2.5</v>
      </c>
      <c r="J38" s="461"/>
      <c r="K38" s="39" t="s">
        <v>70</v>
      </c>
      <c r="L38" s="49"/>
      <c r="M38" s="49"/>
      <c r="N38" s="49"/>
      <c r="O38" s="49"/>
      <c r="P38" s="48">
        <v>2.5</v>
      </c>
      <c r="Q38" s="48">
        <v>2.5</v>
      </c>
      <c r="R38" s="463"/>
      <c r="S38" s="39" t="s">
        <v>70</v>
      </c>
      <c r="T38" s="49"/>
      <c r="U38" s="49"/>
      <c r="V38" s="49"/>
      <c r="W38" s="49"/>
      <c r="X38" s="48">
        <v>2.5</v>
      </c>
      <c r="Y38" s="48">
        <v>2.5</v>
      </c>
      <c r="Z38" s="463"/>
      <c r="AA38" s="39" t="s">
        <v>70</v>
      </c>
      <c r="AB38" s="49"/>
      <c r="AC38" s="49"/>
      <c r="AD38" s="49"/>
      <c r="AE38" s="49"/>
      <c r="AF38" s="48">
        <v>2.5</v>
      </c>
      <c r="AG38" s="48">
        <v>2.5</v>
      </c>
      <c r="AH38" s="463"/>
      <c r="AI38" s="39" t="s">
        <v>70</v>
      </c>
      <c r="AJ38" s="49"/>
      <c r="AK38" s="49"/>
      <c r="AL38" s="49"/>
      <c r="AM38" s="49"/>
      <c r="AN38" s="48">
        <v>2.5</v>
      </c>
      <c r="AO38" s="48">
        <v>2.5</v>
      </c>
    </row>
    <row r="39" spans="1:41" s="12" customFormat="1" ht="14.1" customHeight="1">
      <c r="A39" s="478"/>
      <c r="B39" s="480"/>
      <c r="C39" s="41" t="s">
        <v>43</v>
      </c>
      <c r="D39" s="96"/>
      <c r="E39" s="96"/>
      <c r="F39" s="96"/>
      <c r="G39" s="96"/>
      <c r="H39" s="50">
        <f>(H33*70)+(H34*75)+(H35*25)+(H36*60)+(H37*150)+(H38*45)</f>
        <v>622.75</v>
      </c>
      <c r="I39" s="50">
        <f>(I33*70)+(I34*75)+(I35*25)+(I36*60)+(I37*150)+(I38*45)</f>
        <v>725.08333333333326</v>
      </c>
      <c r="J39" s="462"/>
      <c r="K39" s="41" t="s">
        <v>23</v>
      </c>
      <c r="L39" s="49"/>
      <c r="M39" s="49"/>
      <c r="N39" s="49"/>
      <c r="O39" s="49"/>
      <c r="P39" s="50">
        <f>(P33*70)+(P34*75)+(P35*25)+(P36*60)+(P37*150)+(P38*45)</f>
        <v>675</v>
      </c>
      <c r="Q39" s="50">
        <f>(Q33*70)+(Q34*75)+(Q35*25)+(Q36*60)+(Q37*150)+(Q38*45)</f>
        <v>769.22077922077915</v>
      </c>
      <c r="R39" s="464"/>
      <c r="S39" s="41" t="s">
        <v>23</v>
      </c>
      <c r="T39" s="49"/>
      <c r="U39" s="49"/>
      <c r="V39" s="49"/>
      <c r="W39" s="49"/>
      <c r="X39" s="50">
        <f>(X33*70)+(X34*75)+(X35*25)+(X36*60)+(X37*150)+(X38*45)</f>
        <v>612.75</v>
      </c>
      <c r="Y39" s="50">
        <f>(Y33*70)+(Y34*75)+(Y35*25)+(Y36*60)+(Y37*150)+(Y38*45)</f>
        <v>692.55519480519479</v>
      </c>
      <c r="Z39" s="464"/>
      <c r="AA39" s="41" t="s">
        <v>23</v>
      </c>
      <c r="AB39" s="49"/>
      <c r="AC39" s="49"/>
      <c r="AD39" s="49"/>
      <c r="AE39" s="49"/>
      <c r="AF39" s="50">
        <f>(AF33*70)+(AF34*75)+(AF35*25)+(AF36*60)+(AF37*150)+(AF38*45)</f>
        <v>673.75</v>
      </c>
      <c r="AG39" s="50">
        <f>(AG33*70)+(AG34*75)+(AG35*25)+(AG36*60)+(AG37*150)+(AG38*45)</f>
        <v>747.86774042950515</v>
      </c>
      <c r="AH39" s="464"/>
      <c r="AI39" s="41" t="s">
        <v>23</v>
      </c>
      <c r="AJ39" s="49"/>
      <c r="AK39" s="49"/>
      <c r="AL39" s="49"/>
      <c r="AM39" s="49"/>
      <c r="AN39" s="50">
        <f>(AN33*70)+(AN34*75)+(AN35*25)+(AN36*60)+(AN37*150)+(AN38*45)</f>
        <v>627.625</v>
      </c>
      <c r="AO39" s="50">
        <f>(AO33*70)+(AO34*75)+(AO35*25)+(AO36*60)+(AO37*150)+(AO38*45)</f>
        <v>710.93668831168827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31</v>
      </c>
      <c r="J41" s="12"/>
      <c r="K41" s="45" t="s">
        <v>38</v>
      </c>
      <c r="L41" s="12"/>
      <c r="R41" s="12"/>
      <c r="S41" s="12" t="s">
        <v>32</v>
      </c>
      <c r="Z41" s="12"/>
      <c r="AA41" s="45"/>
      <c r="AH41" s="12"/>
      <c r="AI41" s="45"/>
    </row>
    <row r="42" spans="1:41" ht="18.75" customHeight="1">
      <c r="B42" s="12"/>
      <c r="C42" s="465" t="s">
        <v>68</v>
      </c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R42" s="12"/>
      <c r="S42" s="12"/>
      <c r="Z42" s="12"/>
      <c r="AA42" s="45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5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3" customWidth="1"/>
    <col min="9" max="9" width="4.625" customWidth="1"/>
    <col min="10" max="10" width="3.625" style="12" customWidth="1"/>
    <col min="11" max="11" width="10.625" style="45" customWidth="1"/>
    <col min="12" max="12" width="4.625" style="12" customWidth="1"/>
    <col min="13" max="13" width="11.25" hidden="1" customWidth="1"/>
    <col min="14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3" customWidth="1"/>
    <col min="25" max="25" width="4.625" customWidth="1"/>
    <col min="26" max="26" width="3.625" style="12" customWidth="1"/>
    <col min="27" max="27" width="10.625" style="45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3" customWidth="1"/>
    <col min="33" max="33" width="4.625" customWidth="1"/>
    <col min="34" max="34" width="3.625" style="12" customWidth="1"/>
    <col min="35" max="35" width="10.625" style="45" customWidth="1"/>
    <col min="36" max="36" width="4.625" customWidth="1"/>
    <col min="37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9" ht="19.5" customHeight="1">
      <c r="A1" s="8"/>
      <c r="B1" s="42"/>
      <c r="C1" s="42"/>
      <c r="D1" s="466" t="s">
        <v>16</v>
      </c>
      <c r="E1" s="466"/>
      <c r="F1" s="466"/>
      <c r="G1" s="466"/>
      <c r="H1" s="466"/>
      <c r="I1" s="466"/>
      <c r="J1" s="466"/>
      <c r="K1" s="6" t="s">
        <v>452</v>
      </c>
      <c r="L1" t="s">
        <v>309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14</v>
      </c>
      <c r="B2" s="43" t="s">
        <v>24</v>
      </c>
      <c r="C2" s="44" t="s">
        <v>25</v>
      </c>
      <c r="D2" s="472">
        <v>462</v>
      </c>
      <c r="E2" s="472"/>
      <c r="F2" s="31"/>
      <c r="G2" s="31"/>
      <c r="H2" s="31"/>
      <c r="I2" s="31"/>
      <c r="J2" s="46"/>
      <c r="K2" s="467" t="s">
        <v>224</v>
      </c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</row>
    <row r="3" spans="1:49" s="12" customFormat="1" ht="14.1" customHeight="1">
      <c r="A3" s="469" t="s">
        <v>6</v>
      </c>
      <c r="B3" s="13"/>
      <c r="C3" s="470">
        <v>46034</v>
      </c>
      <c r="D3" s="470"/>
      <c r="E3" s="15"/>
      <c r="F3" s="15"/>
      <c r="G3" s="15"/>
      <c r="H3" s="30"/>
      <c r="I3" s="13" t="s">
        <v>7</v>
      </c>
      <c r="J3" s="13"/>
      <c r="K3" s="470">
        <f>C3+1</f>
        <v>46035</v>
      </c>
      <c r="L3" s="470"/>
      <c r="M3" s="15"/>
      <c r="N3" s="15"/>
      <c r="O3" s="15"/>
      <c r="P3" s="30"/>
      <c r="Q3" s="13" t="s">
        <v>8</v>
      </c>
      <c r="R3" s="114"/>
      <c r="S3" s="470">
        <f>C3+2</f>
        <v>46036</v>
      </c>
      <c r="T3" s="470"/>
      <c r="U3" s="15"/>
      <c r="V3" s="15"/>
      <c r="W3" s="15"/>
      <c r="X3" s="30"/>
      <c r="Y3" s="13" t="s">
        <v>9</v>
      </c>
      <c r="Z3" s="114"/>
      <c r="AA3" s="470">
        <f>C3+3</f>
        <v>46037</v>
      </c>
      <c r="AB3" s="470"/>
      <c r="AC3" s="15"/>
      <c r="AD3" s="15"/>
      <c r="AE3" s="15"/>
      <c r="AF3" s="30"/>
      <c r="AG3" s="13" t="s">
        <v>10</v>
      </c>
      <c r="AH3" s="114"/>
      <c r="AI3" s="470">
        <f>C3+4</f>
        <v>46038</v>
      </c>
      <c r="AJ3" s="470"/>
      <c r="AK3" s="15"/>
      <c r="AL3" s="15"/>
      <c r="AM3" s="15"/>
      <c r="AN3" s="30"/>
      <c r="AO3" s="13" t="s">
        <v>66</v>
      </c>
    </row>
    <row r="4" spans="1:49" s="12" customFormat="1" ht="14.1" customHeight="1">
      <c r="A4" s="469"/>
      <c r="B4" s="13" t="s">
        <v>26</v>
      </c>
      <c r="C4" s="13" t="s">
        <v>27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21</v>
      </c>
      <c r="I4" s="13" t="s">
        <v>33</v>
      </c>
      <c r="J4" s="13" t="s">
        <v>28</v>
      </c>
      <c r="K4" s="13" t="s">
        <v>29</v>
      </c>
      <c r="L4" s="13" t="s">
        <v>30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21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21</v>
      </c>
      <c r="AG4" s="13" t="s">
        <v>33</v>
      </c>
      <c r="AH4" s="114" t="s">
        <v>26</v>
      </c>
      <c r="AI4" s="13" t="s">
        <v>27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21</v>
      </c>
      <c r="AO4" s="13" t="s">
        <v>33</v>
      </c>
    </row>
    <row r="5" spans="1:49" s="12" customFormat="1" ht="14.1" customHeight="1">
      <c r="A5" s="471" t="s">
        <v>13</v>
      </c>
      <c r="B5" s="99" t="s">
        <v>62</v>
      </c>
      <c r="C5" s="84" t="s">
        <v>76</v>
      </c>
      <c r="D5" s="88">
        <v>100</v>
      </c>
      <c r="E5" s="69">
        <f>D5/20</f>
        <v>5</v>
      </c>
      <c r="F5" s="13"/>
      <c r="G5" s="13"/>
      <c r="H5" s="103">
        <f>(D5*$D$2)/1000</f>
        <v>46.2</v>
      </c>
      <c r="I5" s="120"/>
      <c r="J5" s="75" t="s">
        <v>77</v>
      </c>
      <c r="K5" s="112" t="s">
        <v>76</v>
      </c>
      <c r="L5" s="113">
        <v>80</v>
      </c>
      <c r="M5" s="69">
        <f>L5/20</f>
        <v>4</v>
      </c>
      <c r="N5" s="13"/>
      <c r="O5" s="13"/>
      <c r="P5" s="103">
        <f>(L5*$D$2)/1000</f>
        <v>36.96</v>
      </c>
      <c r="Q5" s="67"/>
      <c r="R5" s="99" t="s">
        <v>62</v>
      </c>
      <c r="S5" s="84" t="s">
        <v>76</v>
      </c>
      <c r="T5" s="88">
        <v>100</v>
      </c>
      <c r="U5" s="69">
        <f>T5/20</f>
        <v>5</v>
      </c>
      <c r="V5" s="13"/>
      <c r="W5" s="13"/>
      <c r="X5" s="103">
        <f>(T5*$D$2)/1000</f>
        <v>46.2</v>
      </c>
      <c r="Y5" s="120"/>
      <c r="Z5" s="75" t="s">
        <v>77</v>
      </c>
      <c r="AA5" s="112" t="s">
        <v>76</v>
      </c>
      <c r="AB5" s="113">
        <v>70</v>
      </c>
      <c r="AC5" s="69">
        <f>AB5/20</f>
        <v>3.5</v>
      </c>
      <c r="AD5" s="13"/>
      <c r="AE5" s="13"/>
      <c r="AF5" s="103">
        <f>(AB5*$D$2)/1000</f>
        <v>32.340000000000003</v>
      </c>
      <c r="AG5" s="67"/>
      <c r="AH5" s="99" t="s">
        <v>441</v>
      </c>
      <c r="AI5" s="112" t="s">
        <v>76</v>
      </c>
      <c r="AJ5" s="113">
        <v>80</v>
      </c>
      <c r="AK5" s="69">
        <f>AJ5/20</f>
        <v>4</v>
      </c>
      <c r="AL5" s="13"/>
      <c r="AM5" s="13"/>
      <c r="AN5" s="103">
        <f>(AJ5*$D$2)/1000</f>
        <v>36.96</v>
      </c>
      <c r="AO5" s="67"/>
      <c r="AQ5" s="280"/>
      <c r="AR5" s="281"/>
      <c r="AS5" s="272"/>
      <c r="AT5" s="270"/>
      <c r="AU5" s="282"/>
      <c r="AV5" s="282"/>
      <c r="AW5" s="274"/>
    </row>
    <row r="6" spans="1:49" s="12" customFormat="1" ht="14.1" customHeight="1">
      <c r="A6" s="471"/>
      <c r="B6" s="269" t="s">
        <v>78</v>
      </c>
      <c r="C6" s="84"/>
      <c r="D6" s="227"/>
      <c r="E6" s="69"/>
      <c r="F6" s="69"/>
      <c r="G6" s="72"/>
      <c r="H6" s="106"/>
      <c r="I6" s="121"/>
      <c r="J6" s="68" t="s">
        <v>78</v>
      </c>
      <c r="K6" s="76" t="s">
        <v>79</v>
      </c>
      <c r="L6" s="77">
        <v>20</v>
      </c>
      <c r="M6" s="69">
        <f>L6/20</f>
        <v>1</v>
      </c>
      <c r="N6" s="69"/>
      <c r="O6" s="13"/>
      <c r="P6" s="103">
        <f>(L6*$D$2)/1000</f>
        <v>9.24</v>
      </c>
      <c r="Q6" s="106"/>
      <c r="R6" s="269" t="s">
        <v>81</v>
      </c>
      <c r="S6" s="84"/>
      <c r="T6" s="227"/>
      <c r="U6" s="69"/>
      <c r="V6" s="69"/>
      <c r="W6" s="72"/>
      <c r="X6" s="106"/>
      <c r="Y6" s="67"/>
      <c r="Z6" s="68" t="s">
        <v>78</v>
      </c>
      <c r="AA6" s="76" t="s">
        <v>79</v>
      </c>
      <c r="AB6" s="77">
        <v>10</v>
      </c>
      <c r="AC6" s="69">
        <f>AB6/20</f>
        <v>0.5</v>
      </c>
      <c r="AD6" s="69"/>
      <c r="AE6" s="13"/>
      <c r="AF6" s="103">
        <f>(AB6*$D$2)/1000</f>
        <v>4.62</v>
      </c>
      <c r="AG6" s="106"/>
      <c r="AH6" s="269" t="s">
        <v>442</v>
      </c>
      <c r="AI6" s="76" t="s">
        <v>443</v>
      </c>
      <c r="AJ6" s="77">
        <v>20</v>
      </c>
      <c r="AK6" s="69">
        <f>AJ6/20</f>
        <v>1</v>
      </c>
      <c r="AL6" s="69"/>
      <c r="AM6" s="13"/>
      <c r="AN6" s="103">
        <f>(AJ6*$D$2)/1000</f>
        <v>9.24</v>
      </c>
      <c r="AO6" s="67"/>
      <c r="AQ6" s="283"/>
      <c r="AR6" s="281"/>
      <c r="AS6" s="284"/>
      <c r="AT6" s="270"/>
      <c r="AU6" s="270"/>
      <c r="AV6" s="273"/>
      <c r="AW6" s="285"/>
    </row>
    <row r="7" spans="1:49" s="12" customFormat="1" ht="14.1" customHeight="1">
      <c r="A7" s="471"/>
      <c r="B7" s="91" t="s">
        <v>80</v>
      </c>
      <c r="C7" s="84"/>
      <c r="D7" s="227"/>
      <c r="E7" s="13"/>
      <c r="F7" s="13"/>
      <c r="G7" s="13"/>
      <c r="H7" s="67"/>
      <c r="I7" s="121"/>
      <c r="J7" s="17" t="s">
        <v>80</v>
      </c>
      <c r="K7" s="5"/>
      <c r="L7" s="13"/>
      <c r="M7" s="13"/>
      <c r="N7" s="13"/>
      <c r="O7" s="13"/>
      <c r="P7" s="30"/>
      <c r="Q7" s="106"/>
      <c r="R7" s="91" t="s">
        <v>82</v>
      </c>
      <c r="S7" s="84"/>
      <c r="T7" s="227"/>
      <c r="U7" s="13"/>
      <c r="V7" s="13"/>
      <c r="W7" s="13"/>
      <c r="X7" s="67"/>
      <c r="Y7" s="67"/>
      <c r="Z7" s="17" t="s">
        <v>80</v>
      </c>
      <c r="AA7" s="5"/>
      <c r="AB7" s="13"/>
      <c r="AC7" s="13"/>
      <c r="AD7" s="13"/>
      <c r="AE7" s="13"/>
      <c r="AF7" s="30"/>
      <c r="AG7" s="106"/>
      <c r="AH7" s="91" t="s">
        <v>80</v>
      </c>
      <c r="AI7" s="84"/>
      <c r="AJ7" s="227"/>
      <c r="AK7" s="13"/>
      <c r="AL7" s="13"/>
      <c r="AM7" s="13"/>
      <c r="AN7" s="67"/>
      <c r="AO7" s="67"/>
      <c r="AQ7" s="272"/>
      <c r="AR7" s="281"/>
      <c r="AS7" s="284"/>
      <c r="AT7" s="282"/>
      <c r="AU7" s="282"/>
      <c r="AV7" s="282"/>
      <c r="AW7" s="286"/>
    </row>
    <row r="8" spans="1:49" s="12" customFormat="1" ht="14.1" customHeight="1">
      <c r="A8" s="471" t="s">
        <v>2</v>
      </c>
      <c r="B8" s="99" t="s">
        <v>393</v>
      </c>
      <c r="C8" s="98" t="s">
        <v>379</v>
      </c>
      <c r="D8" s="340">
        <v>78</v>
      </c>
      <c r="E8" s="105"/>
      <c r="F8" s="88">
        <f>D8/35</f>
        <v>2.2285714285714286</v>
      </c>
      <c r="G8" s="133"/>
      <c r="H8" s="103">
        <f>(D8*$D$2)/1000</f>
        <v>36.036000000000001</v>
      </c>
      <c r="I8" s="89"/>
      <c r="J8" s="70" t="s">
        <v>396</v>
      </c>
      <c r="K8" s="84" t="s">
        <v>162</v>
      </c>
      <c r="L8" s="88">
        <v>85</v>
      </c>
      <c r="M8" s="226"/>
      <c r="N8" s="88">
        <f>L8*0.8/35</f>
        <v>1.9428571428571428</v>
      </c>
      <c r="O8" s="133"/>
      <c r="P8" s="103">
        <f>(L8*$D$2)/1000</f>
        <v>39.270000000000003</v>
      </c>
      <c r="Q8" s="89"/>
      <c r="R8" s="149" t="s">
        <v>201</v>
      </c>
      <c r="S8" s="84" t="s">
        <v>126</v>
      </c>
      <c r="T8" s="88">
        <v>30</v>
      </c>
      <c r="U8" s="173"/>
      <c r="V8" s="88">
        <f>T8/35</f>
        <v>0.8571428571428571</v>
      </c>
      <c r="W8" s="87"/>
      <c r="X8" s="103">
        <f>(T8*$D$2)/1000</f>
        <v>13.86</v>
      </c>
      <c r="Y8" s="234"/>
      <c r="Z8" s="99" t="s">
        <v>119</v>
      </c>
      <c r="AA8" s="84" t="s">
        <v>194</v>
      </c>
      <c r="AB8" s="427">
        <v>110</v>
      </c>
      <c r="AC8" s="162"/>
      <c r="AD8" s="91">
        <f>AB8*0.7/30</f>
        <v>2.5666666666666669</v>
      </c>
      <c r="AE8" s="163"/>
      <c r="AF8" s="103">
        <f>(AB8*$D$2)/1000</f>
        <v>50.82</v>
      </c>
      <c r="AG8" s="89"/>
      <c r="AH8" s="185" t="s">
        <v>408</v>
      </c>
      <c r="AI8" s="84" t="s">
        <v>162</v>
      </c>
      <c r="AJ8" s="438">
        <v>100</v>
      </c>
      <c r="AK8" s="258"/>
      <c r="AL8" s="232">
        <f>AJ8*0.8/35</f>
        <v>2.2857142857142856</v>
      </c>
      <c r="AM8" s="158"/>
      <c r="AN8" s="83">
        <f t="shared" ref="AN8:AN12" si="0">(AJ8*$D$2)/1000</f>
        <v>46.2</v>
      </c>
      <c r="AO8" s="89"/>
      <c r="AQ8" s="272"/>
      <c r="AR8" s="281"/>
      <c r="AS8" s="272"/>
      <c r="AT8" s="260"/>
      <c r="AU8" s="272"/>
      <c r="AV8" s="260"/>
      <c r="AW8" s="274"/>
    </row>
    <row r="9" spans="1:49" s="12" customFormat="1" ht="14.1" customHeight="1">
      <c r="A9" s="471"/>
      <c r="B9" s="56" t="s">
        <v>394</v>
      </c>
      <c r="C9" s="16" t="s">
        <v>392</v>
      </c>
      <c r="D9" s="340">
        <v>1.5</v>
      </c>
      <c r="E9" s="105"/>
      <c r="F9" s="122"/>
      <c r="G9" s="87"/>
      <c r="H9" s="103">
        <f t="shared" ref="H9:H11" si="1">(D9*$D$2)/1000</f>
        <v>0.69299999999999995</v>
      </c>
      <c r="I9" s="86"/>
      <c r="J9" s="71" t="s">
        <v>397</v>
      </c>
      <c r="K9" s="84" t="s">
        <v>395</v>
      </c>
      <c r="L9" s="88">
        <v>2</v>
      </c>
      <c r="M9" s="230"/>
      <c r="N9" s="88"/>
      <c r="O9" s="87"/>
      <c r="P9" s="103">
        <f t="shared" ref="P9:P12" si="2">(L9*$D$2)/1000</f>
        <v>0.92400000000000004</v>
      </c>
      <c r="Q9" s="86"/>
      <c r="R9" s="143" t="s">
        <v>204</v>
      </c>
      <c r="S9" s="84" t="s">
        <v>162</v>
      </c>
      <c r="T9" s="88">
        <v>20</v>
      </c>
      <c r="U9" s="154"/>
      <c r="V9" s="128">
        <f>T9*0.7/30</f>
        <v>0.46666666666666667</v>
      </c>
      <c r="W9" s="87"/>
      <c r="X9" s="103">
        <f>(T9*$D$2)/1000</f>
        <v>9.24</v>
      </c>
      <c r="Y9" s="86"/>
      <c r="Z9" s="220" t="s">
        <v>235</v>
      </c>
      <c r="AA9" s="425" t="s">
        <v>274</v>
      </c>
      <c r="AB9" s="435">
        <v>20</v>
      </c>
      <c r="AC9" s="122">
        <f>AB9/90</f>
        <v>0.22222222222222221</v>
      </c>
      <c r="AD9" s="122"/>
      <c r="AE9" s="85"/>
      <c r="AF9" s="103">
        <f>(AB9*$D$2)/1000</f>
        <v>9.24</v>
      </c>
      <c r="AG9" s="86"/>
      <c r="AH9" s="186" t="s">
        <v>163</v>
      </c>
      <c r="AI9" s="425" t="s">
        <v>118</v>
      </c>
      <c r="AJ9" s="435">
        <v>35</v>
      </c>
      <c r="AK9" s="128"/>
      <c r="AL9" s="128"/>
      <c r="AM9" s="128">
        <f>AJ9/100</f>
        <v>0.35</v>
      </c>
      <c r="AN9" s="83">
        <f t="shared" si="0"/>
        <v>16.170000000000002</v>
      </c>
      <c r="AO9" s="86"/>
      <c r="AQ9" s="272"/>
      <c r="AR9" s="281"/>
      <c r="AS9" s="272"/>
      <c r="AT9" s="272"/>
      <c r="AU9" s="260"/>
      <c r="AV9" s="260"/>
      <c r="AW9" s="274"/>
    </row>
    <row r="10" spans="1:49" s="12" customFormat="1" ht="14.1" customHeight="1">
      <c r="A10" s="471"/>
      <c r="B10" s="56" t="s">
        <v>240</v>
      </c>
      <c r="C10" s="16" t="s">
        <v>134</v>
      </c>
      <c r="D10" s="340">
        <v>25</v>
      </c>
      <c r="E10" s="105"/>
      <c r="F10" s="88"/>
      <c r="G10" s="87">
        <f>D10/100</f>
        <v>0.25</v>
      </c>
      <c r="H10" s="103">
        <f t="shared" si="1"/>
        <v>11.55</v>
      </c>
      <c r="I10" s="164"/>
      <c r="J10" s="71" t="s">
        <v>124</v>
      </c>
      <c r="K10" s="84" t="s">
        <v>134</v>
      </c>
      <c r="L10" s="88">
        <v>15</v>
      </c>
      <c r="M10" s="226"/>
      <c r="N10" s="122"/>
      <c r="O10" s="87">
        <f>L10/100</f>
        <v>0.15</v>
      </c>
      <c r="P10" s="103">
        <f t="shared" si="2"/>
        <v>6.93</v>
      </c>
      <c r="Q10" s="86"/>
      <c r="R10" s="92" t="s">
        <v>133</v>
      </c>
      <c r="S10" s="84" t="s">
        <v>118</v>
      </c>
      <c r="T10" s="88">
        <v>60</v>
      </c>
      <c r="U10" s="154"/>
      <c r="V10" s="128"/>
      <c r="W10" s="133">
        <f>T10/100</f>
        <v>0.6</v>
      </c>
      <c r="X10" s="103">
        <f t="shared" ref="X10:X15" si="3">(T10*$D$2)/1000</f>
        <v>27.72</v>
      </c>
      <c r="Y10" s="164"/>
      <c r="Z10" s="92" t="s">
        <v>123</v>
      </c>
      <c r="AA10" s="140"/>
      <c r="AB10" s="88"/>
      <c r="AC10" s="122"/>
      <c r="AD10" s="122"/>
      <c r="AE10" s="87"/>
      <c r="AF10" s="103"/>
      <c r="AG10" s="86"/>
      <c r="AH10" s="186" t="s">
        <v>124</v>
      </c>
      <c r="AI10" s="84" t="s">
        <v>406</v>
      </c>
      <c r="AJ10" s="427">
        <v>1</v>
      </c>
      <c r="AK10" s="128"/>
      <c r="AL10" s="128"/>
      <c r="AM10" s="128"/>
      <c r="AN10" s="83">
        <f t="shared" si="0"/>
        <v>0.46200000000000002</v>
      </c>
      <c r="AO10" s="86"/>
      <c r="AQ10" s="272"/>
      <c r="AR10" s="281"/>
      <c r="AS10" s="272"/>
      <c r="AT10" s="287"/>
      <c r="AU10" s="272"/>
      <c r="AV10" s="260"/>
      <c r="AW10" s="274"/>
    </row>
    <row r="11" spans="1:49" s="12" customFormat="1" ht="14.1" customHeight="1">
      <c r="A11" s="471"/>
      <c r="B11" s="56" t="s">
        <v>120</v>
      </c>
      <c r="C11" s="84" t="s">
        <v>121</v>
      </c>
      <c r="D11" s="427">
        <v>15</v>
      </c>
      <c r="E11" s="105"/>
      <c r="F11" s="122"/>
      <c r="G11" s="87">
        <f>D11/100</f>
        <v>0.15</v>
      </c>
      <c r="H11" s="103">
        <f t="shared" si="1"/>
        <v>6.93</v>
      </c>
      <c r="I11" s="86"/>
      <c r="J11" s="71"/>
      <c r="K11" s="84" t="s">
        <v>121</v>
      </c>
      <c r="L11" s="88">
        <v>15</v>
      </c>
      <c r="M11" s="226"/>
      <c r="N11" s="91"/>
      <c r="O11" s="87">
        <f>L11/100</f>
        <v>0.15</v>
      </c>
      <c r="P11" s="103">
        <f t="shared" si="2"/>
        <v>6.93</v>
      </c>
      <c r="Q11" s="86"/>
      <c r="R11" s="92" t="s">
        <v>159</v>
      </c>
      <c r="S11" s="150" t="s">
        <v>198</v>
      </c>
      <c r="T11" s="91">
        <v>2</v>
      </c>
      <c r="U11" s="175"/>
      <c r="V11" s="122"/>
      <c r="W11" s="87"/>
      <c r="X11" s="103">
        <f t="shared" si="3"/>
        <v>0.92400000000000004</v>
      </c>
      <c r="Y11" s="89"/>
      <c r="Z11" s="92" t="s">
        <v>127</v>
      </c>
      <c r="AA11" s="222"/>
      <c r="AB11" s="88"/>
      <c r="AC11" s="57"/>
      <c r="AD11" s="57"/>
      <c r="AE11" s="85"/>
      <c r="AF11" s="103"/>
      <c r="AG11" s="86"/>
      <c r="AH11" s="186"/>
      <c r="AI11" s="84" t="s">
        <v>407</v>
      </c>
      <c r="AJ11" s="427">
        <v>1</v>
      </c>
      <c r="AK11" s="128"/>
      <c r="AL11" s="128"/>
      <c r="AM11" s="128"/>
      <c r="AN11" s="83">
        <f t="shared" si="0"/>
        <v>0.46200000000000002</v>
      </c>
      <c r="AO11" s="86"/>
      <c r="AQ11" s="272"/>
      <c r="AR11" s="281"/>
      <c r="AS11" s="272"/>
      <c r="AT11" s="272"/>
      <c r="AU11" s="272"/>
      <c r="AV11" s="260"/>
      <c r="AW11" s="274"/>
    </row>
    <row r="12" spans="1:49" s="12" customFormat="1" ht="14.1" customHeight="1">
      <c r="A12" s="471"/>
      <c r="B12" s="436" t="s">
        <v>125</v>
      </c>
      <c r="C12" s="84"/>
      <c r="D12" s="88"/>
      <c r="E12" s="105"/>
      <c r="F12" s="88"/>
      <c r="G12" s="133"/>
      <c r="H12" s="83"/>
      <c r="I12" s="86"/>
      <c r="J12" s="331"/>
      <c r="K12" s="84" t="s">
        <v>274</v>
      </c>
      <c r="L12" s="88">
        <v>25</v>
      </c>
      <c r="M12" s="437">
        <f>L12/90</f>
        <v>0.27777777777777779</v>
      </c>
      <c r="N12" s="91"/>
      <c r="O12" s="87"/>
      <c r="P12" s="103">
        <f t="shared" si="2"/>
        <v>11.55</v>
      </c>
      <c r="Q12" s="86"/>
      <c r="R12" s="92" t="s">
        <v>175</v>
      </c>
      <c r="S12" s="150" t="s">
        <v>156</v>
      </c>
      <c r="T12" s="91">
        <v>20</v>
      </c>
      <c r="U12" s="141"/>
      <c r="V12" s="122"/>
      <c r="W12" s="133">
        <f>T12/100</f>
        <v>0.2</v>
      </c>
      <c r="X12" s="103">
        <f t="shared" si="3"/>
        <v>9.24</v>
      </c>
      <c r="Y12" s="86"/>
      <c r="Z12" s="165"/>
      <c r="AA12" s="122"/>
      <c r="AB12" s="88"/>
      <c r="AC12" s="88"/>
      <c r="AD12" s="88"/>
      <c r="AE12" s="87"/>
      <c r="AF12" s="97"/>
      <c r="AG12" s="86"/>
      <c r="AH12" s="187" t="s">
        <v>50</v>
      </c>
      <c r="AI12" s="84" t="s">
        <v>402</v>
      </c>
      <c r="AJ12" s="427">
        <v>1</v>
      </c>
      <c r="AK12" s="133"/>
      <c r="AL12" s="133"/>
      <c r="AM12" s="128"/>
      <c r="AN12" s="83">
        <f t="shared" si="0"/>
        <v>0.46200000000000002</v>
      </c>
      <c r="AO12" s="182"/>
      <c r="AQ12" s="288"/>
      <c r="AR12" s="289"/>
      <c r="AS12" s="260"/>
      <c r="AT12" s="272"/>
      <c r="AU12" s="272"/>
      <c r="AV12" s="260"/>
      <c r="AW12" s="274"/>
    </row>
    <row r="13" spans="1:49" s="12" customFormat="1" ht="14.1" customHeight="1">
      <c r="A13" s="471"/>
      <c r="B13" s="235" t="s">
        <v>50</v>
      </c>
      <c r="C13" s="98"/>
      <c r="D13" s="151"/>
      <c r="E13" s="128"/>
      <c r="F13" s="128"/>
      <c r="G13" s="142"/>
      <c r="H13" s="103"/>
      <c r="I13" s="86"/>
      <c r="J13" s="235" t="s">
        <v>128</v>
      </c>
      <c r="K13" s="84"/>
      <c r="L13" s="236"/>
      <c r="M13" s="237"/>
      <c r="N13" s="88"/>
      <c r="O13" s="88"/>
      <c r="P13" s="97"/>
      <c r="Q13" s="86"/>
      <c r="R13" s="165" t="s">
        <v>128</v>
      </c>
      <c r="S13" s="84" t="s">
        <v>199</v>
      </c>
      <c r="T13" s="88">
        <v>1</v>
      </c>
      <c r="U13" s="87"/>
      <c r="V13" s="122"/>
      <c r="W13" s="87"/>
      <c r="X13" s="103">
        <f t="shared" si="3"/>
        <v>0.46200000000000002</v>
      </c>
      <c r="Y13" s="86"/>
      <c r="Z13" s="165" t="s">
        <v>131</v>
      </c>
      <c r="AA13" s="98"/>
      <c r="AB13" s="151"/>
      <c r="AC13" s="128"/>
      <c r="AD13" s="128"/>
      <c r="AE13" s="142"/>
      <c r="AF13" s="103"/>
      <c r="AG13" s="86"/>
      <c r="AH13" s="81"/>
      <c r="AI13" s="84"/>
      <c r="AJ13" s="101"/>
      <c r="AK13" s="55"/>
      <c r="AL13" s="88"/>
      <c r="AM13" s="87"/>
      <c r="AN13" s="97"/>
      <c r="AO13" s="86"/>
      <c r="AQ13" s="272"/>
      <c r="AR13" s="281"/>
      <c r="AS13" s="272"/>
      <c r="AT13" s="272"/>
      <c r="AU13" s="272"/>
      <c r="AV13" s="260"/>
      <c r="AW13" s="274"/>
    </row>
    <row r="14" spans="1:49" s="12" customFormat="1" ht="14.1" customHeight="1">
      <c r="A14" s="471"/>
      <c r="B14" s="161"/>
      <c r="C14" s="84"/>
      <c r="D14" s="88"/>
      <c r="E14" s="88"/>
      <c r="F14" s="88"/>
      <c r="G14" s="87"/>
      <c r="H14" s="97"/>
      <c r="I14" s="86"/>
      <c r="J14" s="168"/>
      <c r="K14" s="84"/>
      <c r="L14" s="54"/>
      <c r="M14" s="170"/>
      <c r="N14" s="167"/>
      <c r="O14" s="87"/>
      <c r="P14" s="123"/>
      <c r="Q14" s="86"/>
      <c r="R14" s="165"/>
      <c r="S14" s="150" t="s">
        <v>202</v>
      </c>
      <c r="T14" s="91">
        <v>40</v>
      </c>
      <c r="U14" s="175"/>
      <c r="V14" s="122"/>
      <c r="W14" s="133">
        <f>T14/100</f>
        <v>0.4</v>
      </c>
      <c r="X14" s="103">
        <f t="shared" si="3"/>
        <v>18.48</v>
      </c>
      <c r="Y14" s="86"/>
      <c r="Z14" s="161"/>
      <c r="AA14" s="84"/>
      <c r="AB14" s="88"/>
      <c r="AC14" s="88"/>
      <c r="AD14" s="88"/>
      <c r="AE14" s="87"/>
      <c r="AF14" s="97"/>
      <c r="AG14" s="86"/>
      <c r="AH14" s="161"/>
      <c r="AI14" s="84"/>
      <c r="AJ14" s="88"/>
      <c r="AK14" s="88"/>
      <c r="AL14" s="239"/>
      <c r="AM14" s="87"/>
      <c r="AN14" s="97"/>
      <c r="AO14" s="86"/>
      <c r="AQ14" s="272"/>
      <c r="AR14" s="281"/>
      <c r="AS14" s="272"/>
      <c r="AT14" s="272"/>
      <c r="AU14" s="272"/>
      <c r="AV14" s="260"/>
      <c r="AW14" s="274"/>
    </row>
    <row r="15" spans="1:49" s="12" customFormat="1" ht="14.1" customHeight="1">
      <c r="A15" s="471" t="s">
        <v>3</v>
      </c>
      <c r="B15" s="149" t="s">
        <v>155</v>
      </c>
      <c r="C15" s="64" t="s">
        <v>415</v>
      </c>
      <c r="D15" s="429">
        <v>35</v>
      </c>
      <c r="E15" s="122"/>
      <c r="F15" s="88">
        <f>D15/40</f>
        <v>0.875</v>
      </c>
      <c r="G15" s="87"/>
      <c r="H15" s="103">
        <f>(D15*$D$2)/1000</f>
        <v>16.170000000000002</v>
      </c>
      <c r="I15" s="89"/>
      <c r="J15" s="149" t="s">
        <v>236</v>
      </c>
      <c r="K15" s="84" t="s">
        <v>381</v>
      </c>
      <c r="L15" s="88">
        <v>15</v>
      </c>
      <c r="M15" s="122"/>
      <c r="N15" s="88"/>
      <c r="O15" s="128">
        <f>L15/100</f>
        <v>0.15</v>
      </c>
      <c r="P15" s="103">
        <f>(L15*$D$2)/1000</f>
        <v>6.93</v>
      </c>
      <c r="Q15" s="86"/>
      <c r="R15" s="177"/>
      <c r="S15" s="84" t="s">
        <v>121</v>
      </c>
      <c r="T15" s="259">
        <v>10</v>
      </c>
      <c r="U15" s="139"/>
      <c r="V15" s="122"/>
      <c r="W15" s="133">
        <f>T15/100</f>
        <v>0.1</v>
      </c>
      <c r="X15" s="103">
        <f t="shared" si="3"/>
        <v>4.62</v>
      </c>
      <c r="Y15" s="86"/>
      <c r="Z15" s="54" t="s">
        <v>398</v>
      </c>
      <c r="AA15" s="140" t="s">
        <v>268</v>
      </c>
      <c r="AB15" s="88">
        <v>70</v>
      </c>
      <c r="AC15" s="329"/>
      <c r="AD15" s="122"/>
      <c r="AE15" s="87">
        <f>AB15/100</f>
        <v>0.7</v>
      </c>
      <c r="AF15" s="103">
        <f>(AB15*$D$2)/1000</f>
        <v>32.340000000000003</v>
      </c>
      <c r="AG15" s="89"/>
      <c r="AH15" s="54" t="s">
        <v>383</v>
      </c>
      <c r="AI15" s="84" t="s">
        <v>404</v>
      </c>
      <c r="AJ15" s="55">
        <v>60</v>
      </c>
      <c r="AK15" s="135"/>
      <c r="AL15" s="133"/>
      <c r="AM15" s="91">
        <f>AJ15/100</f>
        <v>0.6</v>
      </c>
      <c r="AN15" s="103">
        <f>(AJ15*$D$2)/1000</f>
        <v>27.72</v>
      </c>
      <c r="AO15" s="86"/>
      <c r="AQ15" s="272"/>
      <c r="AR15" s="281"/>
      <c r="AS15" s="260"/>
      <c r="AT15" s="272"/>
      <c r="AU15" s="260"/>
      <c r="AV15" s="260"/>
      <c r="AW15" s="290"/>
    </row>
    <row r="16" spans="1:49" s="12" customFormat="1" ht="14.1" customHeight="1">
      <c r="A16" s="471"/>
      <c r="B16" s="143" t="s">
        <v>233</v>
      </c>
      <c r="C16" s="64" t="s">
        <v>416</v>
      </c>
      <c r="D16" s="427">
        <v>30</v>
      </c>
      <c r="E16" s="91"/>
      <c r="F16" s="122"/>
      <c r="G16" s="87">
        <f>D16/100</f>
        <v>0.3</v>
      </c>
      <c r="H16" s="103">
        <f>(D16*$D$2)/1000</f>
        <v>13.86</v>
      </c>
      <c r="I16" s="89"/>
      <c r="J16" s="143" t="s">
        <v>237</v>
      </c>
      <c r="K16" s="84" t="s">
        <v>178</v>
      </c>
      <c r="L16" s="88">
        <v>55</v>
      </c>
      <c r="M16" s="91"/>
      <c r="N16" s="122">
        <f>L16*0.9/55</f>
        <v>0.9</v>
      </c>
      <c r="O16" s="87"/>
      <c r="P16" s="103">
        <f>(L16*$D$2)/1000</f>
        <v>25.41</v>
      </c>
      <c r="Q16" s="86"/>
      <c r="R16" s="99" t="s">
        <v>385</v>
      </c>
      <c r="S16" s="84" t="s">
        <v>444</v>
      </c>
      <c r="T16" s="88">
        <v>70</v>
      </c>
      <c r="U16" s="105"/>
      <c r="V16" s="88">
        <f>T16*0.8/40</f>
        <v>1.4</v>
      </c>
      <c r="W16" s="133"/>
      <c r="X16" s="30">
        <f>(T16*$D$2)/1000</f>
        <v>32.340000000000003</v>
      </c>
      <c r="Y16" s="332"/>
      <c r="Z16" s="92" t="s">
        <v>399</v>
      </c>
      <c r="AA16" s="256" t="s">
        <v>401</v>
      </c>
      <c r="AB16" s="88">
        <v>5</v>
      </c>
      <c r="AC16" s="122"/>
      <c r="AD16" s="122"/>
      <c r="AE16" s="87"/>
      <c r="AF16" s="103">
        <f t="shared" ref="AF16:AF17" si="4">(AB16*$D$2)/1000</f>
        <v>2.31</v>
      </c>
      <c r="AG16" s="93"/>
      <c r="AH16" s="92" t="s">
        <v>230</v>
      </c>
      <c r="AI16" s="98" t="s">
        <v>166</v>
      </c>
      <c r="AJ16" s="128">
        <v>10</v>
      </c>
      <c r="AK16" s="226"/>
      <c r="AL16" s="122">
        <f>AJ16/35</f>
        <v>0.2857142857142857</v>
      </c>
      <c r="AM16" s="87"/>
      <c r="AN16" s="103">
        <f>(AJ16*$D$2)/1000</f>
        <v>4.62</v>
      </c>
      <c r="AO16" s="89"/>
      <c r="AQ16" s="272"/>
      <c r="AR16" s="281"/>
      <c r="AS16" s="260"/>
      <c r="AT16" s="357"/>
      <c r="AU16" s="357"/>
      <c r="AV16" s="260"/>
      <c r="AW16" s="290"/>
    </row>
    <row r="17" spans="1:49" s="12" customFormat="1" ht="14.1" customHeight="1">
      <c r="A17" s="471"/>
      <c r="B17" s="143" t="s">
        <v>129</v>
      </c>
      <c r="C17" s="64" t="s">
        <v>121</v>
      </c>
      <c r="D17" s="427">
        <v>5</v>
      </c>
      <c r="E17" s="91"/>
      <c r="F17" s="122"/>
      <c r="G17" s="87">
        <f>D17/100</f>
        <v>0.05</v>
      </c>
      <c r="H17" s="103">
        <f>(D17*$D$2)/1000</f>
        <v>2.31</v>
      </c>
      <c r="I17" s="86"/>
      <c r="J17" s="143" t="s">
        <v>391</v>
      </c>
      <c r="K17" s="84"/>
      <c r="L17" s="88"/>
      <c r="M17" s="55"/>
      <c r="N17" s="122"/>
      <c r="O17" s="87"/>
      <c r="P17" s="123"/>
      <c r="Q17" s="86"/>
      <c r="R17" s="56" t="s">
        <v>386</v>
      </c>
      <c r="S17" s="84"/>
      <c r="T17" s="88"/>
      <c r="U17" s="105"/>
      <c r="V17" s="122"/>
      <c r="W17" s="87"/>
      <c r="X17" s="30"/>
      <c r="Y17" s="86"/>
      <c r="Z17" s="92" t="s">
        <v>400</v>
      </c>
      <c r="AA17" s="140" t="s">
        <v>269</v>
      </c>
      <c r="AB17" s="88">
        <v>25</v>
      </c>
      <c r="AC17" s="122">
        <f>AB17/35</f>
        <v>0.7142857142857143</v>
      </c>
      <c r="AD17" s="128"/>
      <c r="AE17" s="88"/>
      <c r="AF17" s="103">
        <f t="shared" si="4"/>
        <v>11.55</v>
      </c>
      <c r="AG17" s="93"/>
      <c r="AH17" s="92" t="s">
        <v>403</v>
      </c>
      <c r="AI17" s="98" t="s">
        <v>180</v>
      </c>
      <c r="AJ17" s="87">
        <v>5</v>
      </c>
      <c r="AK17" s="122"/>
      <c r="AL17" s="122"/>
      <c r="AM17" s="91">
        <f>AJ17/100</f>
        <v>0.05</v>
      </c>
      <c r="AN17" s="103">
        <f>(AJ17*$D$2)/1000</f>
        <v>2.31</v>
      </c>
      <c r="AO17" s="86"/>
      <c r="AQ17" s="272"/>
      <c r="AR17" s="281"/>
      <c r="AS17" s="260"/>
      <c r="AT17" s="272"/>
      <c r="AU17" s="260"/>
      <c r="AV17" s="260"/>
      <c r="AW17" s="290"/>
    </row>
    <row r="18" spans="1:49" s="12" customFormat="1" ht="14.1" customHeight="1">
      <c r="A18" s="471"/>
      <c r="B18" s="92" t="s">
        <v>155</v>
      </c>
      <c r="C18" s="88"/>
      <c r="D18" s="88"/>
      <c r="E18" s="55"/>
      <c r="F18" s="128"/>
      <c r="G18" s="133"/>
      <c r="H18" s="123"/>
      <c r="I18" s="330"/>
      <c r="J18" s="92" t="s">
        <v>72</v>
      </c>
      <c r="K18" s="88"/>
      <c r="L18" s="88"/>
      <c r="M18" s="55"/>
      <c r="N18" s="128"/>
      <c r="O18" s="133"/>
      <c r="P18" s="123"/>
      <c r="Q18" s="86"/>
      <c r="R18" s="56" t="s">
        <v>124</v>
      </c>
      <c r="S18" s="84"/>
      <c r="T18" s="88"/>
      <c r="U18" s="105"/>
      <c r="V18" s="122"/>
      <c r="W18" s="87"/>
      <c r="X18" s="30"/>
      <c r="Y18" s="86"/>
      <c r="Z18" s="92" t="s">
        <v>228</v>
      </c>
      <c r="AA18" s="140" t="s">
        <v>402</v>
      </c>
      <c r="AB18" s="88">
        <v>1</v>
      </c>
      <c r="AC18" s="122"/>
      <c r="AD18" s="128"/>
      <c r="AE18" s="88"/>
      <c r="AF18" s="103">
        <f t="shared" ref="AF18" si="5">(AB18*$D$2)/1000</f>
        <v>0.46200000000000002</v>
      </c>
      <c r="AG18" s="86"/>
      <c r="AH18" s="92" t="s">
        <v>207</v>
      </c>
      <c r="AI18" s="98" t="s">
        <v>172</v>
      </c>
      <c r="AJ18" s="87">
        <v>5</v>
      </c>
      <c r="AK18" s="122"/>
      <c r="AL18" s="128"/>
      <c r="AM18" s="91">
        <f>AJ18/100</f>
        <v>0.05</v>
      </c>
      <c r="AN18" s="103">
        <f>(AJ18*$D$2)/1000</f>
        <v>2.31</v>
      </c>
      <c r="AO18" s="86"/>
      <c r="AQ18" s="358"/>
      <c r="AR18" s="281"/>
      <c r="AS18" s="359"/>
      <c r="AT18" s="360"/>
      <c r="AU18" s="260"/>
      <c r="AV18" s="260"/>
      <c r="AW18" s="290"/>
    </row>
    <row r="19" spans="1:49" s="12" customFormat="1" ht="14.1" customHeight="1">
      <c r="A19" s="471"/>
      <c r="B19" s="92" t="s">
        <v>369</v>
      </c>
      <c r="C19" s="98"/>
      <c r="D19" s="87"/>
      <c r="E19" s="135"/>
      <c r="F19" s="133"/>
      <c r="G19" s="87"/>
      <c r="H19" s="123"/>
      <c r="I19" s="93"/>
      <c r="J19" s="92"/>
      <c r="K19" s="98"/>
      <c r="L19" s="87"/>
      <c r="M19" s="135"/>
      <c r="N19" s="133"/>
      <c r="O19" s="87"/>
      <c r="P19" s="123"/>
      <c r="Q19" s="86"/>
      <c r="R19" s="56" t="s">
        <v>196</v>
      </c>
      <c r="S19" s="84"/>
      <c r="T19" s="88"/>
      <c r="U19" s="105"/>
      <c r="V19" s="88"/>
      <c r="W19" s="87"/>
      <c r="X19" s="30"/>
      <c r="Y19" s="86"/>
      <c r="Z19" s="100" t="s">
        <v>135</v>
      </c>
      <c r="AA19" s="84"/>
      <c r="AB19" s="88"/>
      <c r="AC19" s="135"/>
      <c r="AD19" s="133"/>
      <c r="AE19" s="87"/>
      <c r="AF19" s="123"/>
      <c r="AG19" s="93"/>
      <c r="AH19" s="92"/>
      <c r="AI19" s="183"/>
      <c r="AJ19" s="178"/>
      <c r="AK19" s="87"/>
      <c r="AL19" s="88"/>
      <c r="AM19" s="122"/>
      <c r="AN19" s="123"/>
      <c r="AO19" s="89"/>
      <c r="AQ19" s="361"/>
      <c r="AR19" s="281"/>
      <c r="AS19" s="362"/>
      <c r="AT19" s="363"/>
      <c r="AU19" s="364"/>
      <c r="AV19" s="364"/>
      <c r="AW19" s="274"/>
    </row>
    <row r="20" spans="1:49" s="12" customFormat="1" ht="14.1" customHeight="1">
      <c r="A20" s="471"/>
      <c r="B20" s="194"/>
      <c r="C20" s="136"/>
      <c r="D20" s="88"/>
      <c r="E20" s="57"/>
      <c r="F20" s="57"/>
      <c r="G20" s="57"/>
      <c r="H20" s="97"/>
      <c r="I20" s="86"/>
      <c r="J20" s="194" t="s">
        <v>327</v>
      </c>
      <c r="K20" s="136"/>
      <c r="L20" s="88"/>
      <c r="M20" s="57"/>
      <c r="N20" s="57"/>
      <c r="O20" s="57"/>
      <c r="P20" s="97"/>
      <c r="Q20" s="368"/>
      <c r="R20" s="194" t="s">
        <v>327</v>
      </c>
      <c r="S20" s="84"/>
      <c r="T20" s="88"/>
      <c r="U20" s="105"/>
      <c r="V20" s="122"/>
      <c r="W20" s="88"/>
      <c r="X20" s="123"/>
      <c r="Y20" s="93"/>
      <c r="Z20" s="91"/>
      <c r="AA20" s="84"/>
      <c r="AB20" s="88"/>
      <c r="AC20" s="88"/>
      <c r="AD20" s="88"/>
      <c r="AE20" s="87"/>
      <c r="AF20" s="97"/>
      <c r="AG20" s="93"/>
      <c r="AH20" s="194" t="s">
        <v>135</v>
      </c>
      <c r="AI20" s="58"/>
      <c r="AJ20" s="57"/>
      <c r="AK20" s="57"/>
      <c r="AL20" s="57"/>
      <c r="AM20" s="57"/>
      <c r="AN20" s="97"/>
      <c r="AO20" s="86"/>
      <c r="AQ20" s="292"/>
      <c r="AR20" s="293"/>
      <c r="AS20" s="294"/>
      <c r="AT20" s="294"/>
      <c r="AU20" s="294"/>
      <c r="AV20" s="294"/>
      <c r="AW20" s="290"/>
    </row>
    <row r="21" spans="1:49" s="12" customFormat="1" ht="14.1" customHeight="1">
      <c r="A21" s="458" t="s">
        <v>4</v>
      </c>
      <c r="B21" s="160" t="s">
        <v>145</v>
      </c>
      <c r="C21" s="150" t="s">
        <v>146</v>
      </c>
      <c r="D21" s="151">
        <v>75</v>
      </c>
      <c r="E21" s="57"/>
      <c r="F21" s="57"/>
      <c r="G21" s="87">
        <f>D21/100</f>
        <v>0.75</v>
      </c>
      <c r="H21" s="103">
        <f>(D21*$D$2)/1000</f>
        <v>34.65</v>
      </c>
      <c r="I21" s="89"/>
      <c r="J21" s="171" t="s">
        <v>143</v>
      </c>
      <c r="K21" s="150" t="s">
        <v>144</v>
      </c>
      <c r="L21" s="190">
        <v>75</v>
      </c>
      <c r="M21" s="91"/>
      <c r="N21" s="191"/>
      <c r="O21" s="128">
        <f>L21/100</f>
        <v>0.75</v>
      </c>
      <c r="P21" s="192">
        <f>(L21*$D$2)/1000</f>
        <v>34.65</v>
      </c>
      <c r="Q21" s="426"/>
      <c r="R21" s="194"/>
      <c r="S21" s="84"/>
      <c r="T21" s="88"/>
      <c r="U21" s="105"/>
      <c r="V21" s="88"/>
      <c r="W21" s="133"/>
      <c r="X21" s="83"/>
      <c r="Y21" s="89"/>
      <c r="Z21" s="160" t="s">
        <v>145</v>
      </c>
      <c r="AA21" s="150" t="s">
        <v>146</v>
      </c>
      <c r="AB21" s="151">
        <v>75</v>
      </c>
      <c r="AC21" s="57"/>
      <c r="AD21" s="57"/>
      <c r="AE21" s="87">
        <f>AB21/100</f>
        <v>0.75</v>
      </c>
      <c r="AF21" s="103">
        <f>(AB21*$D$2)/1000</f>
        <v>34.65</v>
      </c>
      <c r="AG21" s="89"/>
      <c r="AH21" s="160" t="s">
        <v>145</v>
      </c>
      <c r="AI21" s="150" t="s">
        <v>146</v>
      </c>
      <c r="AJ21" s="151">
        <v>75</v>
      </c>
      <c r="AK21" s="57"/>
      <c r="AL21" s="57"/>
      <c r="AM21" s="87">
        <f>AJ21/100</f>
        <v>0.75</v>
      </c>
      <c r="AN21" s="103">
        <f>(AJ21*$D$2)/1000</f>
        <v>34.65</v>
      </c>
      <c r="AO21" s="89"/>
    </row>
    <row r="22" spans="1:49" s="12" customFormat="1" ht="14.1" customHeight="1">
      <c r="A22" s="459"/>
      <c r="B22" s="160" t="s">
        <v>149</v>
      </c>
      <c r="C22" s="456" t="s">
        <v>148</v>
      </c>
      <c r="D22" s="88"/>
      <c r="E22" s="88"/>
      <c r="F22" s="88"/>
      <c r="G22" s="87"/>
      <c r="H22" s="97"/>
      <c r="I22" s="86"/>
      <c r="J22" s="171" t="s">
        <v>147</v>
      </c>
      <c r="K22" s="456" t="s">
        <v>148</v>
      </c>
      <c r="L22" s="88"/>
      <c r="M22" s="88"/>
      <c r="N22" s="88"/>
      <c r="O22" s="87"/>
      <c r="P22" s="97"/>
      <c r="Q22" s="368"/>
      <c r="R22" s="171"/>
      <c r="S22" s="456"/>
      <c r="T22" s="88"/>
      <c r="U22" s="88"/>
      <c r="V22" s="88"/>
      <c r="W22" s="87"/>
      <c r="X22" s="97"/>
      <c r="Y22" s="86"/>
      <c r="Z22" s="160" t="s">
        <v>149</v>
      </c>
      <c r="AA22" s="456" t="s">
        <v>148</v>
      </c>
      <c r="AB22" s="88"/>
      <c r="AC22" s="88"/>
      <c r="AD22" s="88"/>
      <c r="AE22" s="87"/>
      <c r="AF22" s="97"/>
      <c r="AG22" s="86"/>
      <c r="AH22" s="160" t="s">
        <v>149</v>
      </c>
      <c r="AI22" s="456" t="s">
        <v>148</v>
      </c>
      <c r="AJ22" s="88"/>
      <c r="AK22" s="88"/>
      <c r="AL22" s="88"/>
      <c r="AM22" s="87"/>
      <c r="AN22" s="97"/>
      <c r="AO22" s="86"/>
    </row>
    <row r="23" spans="1:49" s="12" customFormat="1" ht="14.1" customHeight="1">
      <c r="A23" s="459"/>
      <c r="B23" s="160" t="s">
        <v>150</v>
      </c>
      <c r="C23" s="457"/>
      <c r="D23" s="88"/>
      <c r="E23" s="88"/>
      <c r="F23" s="57"/>
      <c r="G23" s="87"/>
      <c r="H23" s="97"/>
      <c r="I23" s="86"/>
      <c r="J23" s="171" t="s">
        <v>150</v>
      </c>
      <c r="K23" s="457"/>
      <c r="L23" s="151"/>
      <c r="M23" s="88"/>
      <c r="N23" s="57"/>
      <c r="O23" s="87"/>
      <c r="P23" s="97"/>
      <c r="Q23" s="368"/>
      <c r="R23" s="171"/>
      <c r="S23" s="457"/>
      <c r="T23" s="88"/>
      <c r="U23" s="88"/>
      <c r="V23" s="57"/>
      <c r="W23" s="87"/>
      <c r="X23" s="97"/>
      <c r="Y23" s="86"/>
      <c r="Z23" s="160" t="s">
        <v>150</v>
      </c>
      <c r="AA23" s="457"/>
      <c r="AB23" s="88"/>
      <c r="AC23" s="88"/>
      <c r="AD23" s="57"/>
      <c r="AE23" s="87"/>
      <c r="AF23" s="97"/>
      <c r="AG23" s="86"/>
      <c r="AH23" s="160" t="s">
        <v>150</v>
      </c>
      <c r="AI23" s="457"/>
      <c r="AJ23" s="88"/>
      <c r="AK23" s="88"/>
      <c r="AL23" s="57"/>
      <c r="AM23" s="87"/>
      <c r="AN23" s="97"/>
      <c r="AO23" s="86"/>
    </row>
    <row r="24" spans="1:49" s="12" customFormat="1" ht="14.1" customHeight="1">
      <c r="A24" s="459"/>
      <c r="B24" s="161" t="s">
        <v>138</v>
      </c>
      <c r="C24" s="457"/>
      <c r="D24" s="88"/>
      <c r="E24" s="88"/>
      <c r="F24" s="88"/>
      <c r="G24" s="87"/>
      <c r="H24" s="97"/>
      <c r="I24" s="86"/>
      <c r="J24" s="91" t="s">
        <v>138</v>
      </c>
      <c r="K24" s="457"/>
      <c r="L24" s="88"/>
      <c r="M24" s="88"/>
      <c r="N24" s="88"/>
      <c r="O24" s="87"/>
      <c r="P24" s="97"/>
      <c r="Q24" s="368"/>
      <c r="R24" s="91"/>
      <c r="S24" s="457"/>
      <c r="T24" s="88"/>
      <c r="U24" s="88"/>
      <c r="V24" s="88"/>
      <c r="W24" s="87"/>
      <c r="X24" s="97"/>
      <c r="Y24" s="86"/>
      <c r="Z24" s="161" t="s">
        <v>138</v>
      </c>
      <c r="AA24" s="457"/>
      <c r="AB24" s="88"/>
      <c r="AC24" s="88"/>
      <c r="AD24" s="88"/>
      <c r="AE24" s="87"/>
      <c r="AF24" s="97"/>
      <c r="AG24" s="86"/>
      <c r="AH24" s="161" t="s">
        <v>138</v>
      </c>
      <c r="AI24" s="457"/>
      <c r="AJ24" s="88"/>
      <c r="AK24" s="88"/>
      <c r="AL24" s="88"/>
      <c r="AM24" s="87"/>
      <c r="AN24" s="97"/>
      <c r="AO24" s="86"/>
      <c r="AQ24" s="270"/>
      <c r="AR24" s="271"/>
      <c r="AS24" s="272"/>
      <c r="AT24" s="273"/>
      <c r="AU24" s="273"/>
      <c r="AV24" s="273"/>
      <c r="AW24" s="274"/>
    </row>
    <row r="25" spans="1:49" s="12" customFormat="1" ht="14.1" customHeight="1">
      <c r="A25" s="458" t="s">
        <v>5</v>
      </c>
      <c r="B25" s="185" t="s">
        <v>362</v>
      </c>
      <c r="C25" s="213" t="s">
        <v>417</v>
      </c>
      <c r="D25" s="72">
        <v>30</v>
      </c>
      <c r="E25" s="214">
        <f>D25/90</f>
        <v>0.33333333333333331</v>
      </c>
      <c r="F25" s="87"/>
      <c r="G25" s="87"/>
      <c r="H25" s="123">
        <f>(D25*$D$2)/1000</f>
        <v>13.86</v>
      </c>
      <c r="I25" s="86"/>
      <c r="J25" s="185" t="s">
        <v>236</v>
      </c>
      <c r="K25" s="213" t="s">
        <v>238</v>
      </c>
      <c r="L25" s="72">
        <v>2.5</v>
      </c>
      <c r="M25" s="214"/>
      <c r="N25" s="87"/>
      <c r="O25" s="87">
        <f>L25*10/100</f>
        <v>0.25</v>
      </c>
      <c r="P25" s="123">
        <f>(L25*$D$2)/1000</f>
        <v>1.155</v>
      </c>
      <c r="Q25" s="67"/>
      <c r="R25" s="212"/>
      <c r="S25" s="213"/>
      <c r="T25" s="72"/>
      <c r="U25" s="214"/>
      <c r="V25" s="87"/>
      <c r="W25" s="87"/>
      <c r="X25" s="123"/>
      <c r="Y25" s="86"/>
      <c r="Z25" s="185" t="s">
        <v>177</v>
      </c>
      <c r="AA25" s="213" t="s">
        <v>276</v>
      </c>
      <c r="AB25" s="72">
        <v>30</v>
      </c>
      <c r="AC25" s="214">
        <f>AB25*0.5/85</f>
        <v>0.17647058823529413</v>
      </c>
      <c r="AD25" s="87"/>
      <c r="AE25" s="87"/>
      <c r="AF25" s="123">
        <f>(AB25*$D$2)/1000</f>
        <v>13.86</v>
      </c>
      <c r="AG25" s="86"/>
      <c r="AH25" s="185" t="s">
        <v>136</v>
      </c>
      <c r="AI25" s="213" t="s">
        <v>389</v>
      </c>
      <c r="AJ25" s="72">
        <v>25</v>
      </c>
      <c r="AK25" s="214"/>
      <c r="AL25" s="87"/>
      <c r="AM25" s="87">
        <f>AJ25/100</f>
        <v>0.25</v>
      </c>
      <c r="AN25" s="123">
        <f>(AJ25*$D$2)/1000</f>
        <v>11.55</v>
      </c>
      <c r="AO25" s="67"/>
      <c r="AQ25" s="270"/>
      <c r="AR25" s="271"/>
      <c r="AS25" s="272"/>
      <c r="AT25" s="273"/>
      <c r="AU25" s="272"/>
      <c r="AV25" s="275"/>
      <c r="AW25" s="274"/>
    </row>
    <row r="26" spans="1:49" s="12" customFormat="1" ht="14.1" customHeight="1">
      <c r="A26" s="459"/>
      <c r="B26" s="186" t="s">
        <v>364</v>
      </c>
      <c r="C26" s="16" t="s">
        <v>190</v>
      </c>
      <c r="D26" s="72">
        <v>12</v>
      </c>
      <c r="E26" s="133"/>
      <c r="F26" s="180">
        <f>D26*0.5/35</f>
        <v>0.17142857142857143</v>
      </c>
      <c r="G26" s="87"/>
      <c r="H26" s="123">
        <f>(D26*$D$2)/1000</f>
        <v>5.5439999999999996</v>
      </c>
      <c r="I26" s="93"/>
      <c r="J26" s="186" t="s">
        <v>237</v>
      </c>
      <c r="K26" s="16" t="s">
        <v>232</v>
      </c>
      <c r="L26" s="72">
        <v>15</v>
      </c>
      <c r="M26" s="133"/>
      <c r="N26" s="180">
        <f>L26/80</f>
        <v>0.1875</v>
      </c>
      <c r="O26" s="87"/>
      <c r="P26" s="123">
        <f>(L26*$D$2)/1000</f>
        <v>6.93</v>
      </c>
      <c r="Q26" s="67"/>
      <c r="R26" s="215"/>
      <c r="S26" s="16"/>
      <c r="T26" s="72"/>
      <c r="U26" s="214"/>
      <c r="V26" s="180"/>
      <c r="W26" s="87"/>
      <c r="X26" s="123"/>
      <c r="Y26" s="89"/>
      <c r="Z26" s="186" t="s">
        <v>78</v>
      </c>
      <c r="AA26" s="16" t="s">
        <v>242</v>
      </c>
      <c r="AB26" s="72">
        <v>12</v>
      </c>
      <c r="AC26" s="133"/>
      <c r="AD26" s="180">
        <f>AB26*0.7/30</f>
        <v>0.27999999999999997</v>
      </c>
      <c r="AE26" s="87"/>
      <c r="AF26" s="123">
        <f>(AB26*$D$2)/1000</f>
        <v>5.5439999999999996</v>
      </c>
      <c r="AG26" s="89"/>
      <c r="AH26" s="186" t="s">
        <v>138</v>
      </c>
      <c r="AI26" s="16" t="s">
        <v>221</v>
      </c>
      <c r="AJ26" s="72">
        <v>12</v>
      </c>
      <c r="AK26" s="133"/>
      <c r="AL26" s="180">
        <f>AJ26*0.5/35</f>
        <v>0.17142857142857143</v>
      </c>
      <c r="AM26" s="87"/>
      <c r="AN26" s="123">
        <f>(AJ26*$D$2)/1000</f>
        <v>5.5439999999999996</v>
      </c>
      <c r="AO26" s="78"/>
      <c r="AQ26" s="272"/>
      <c r="AR26" s="353"/>
      <c r="AS26" s="272"/>
      <c r="AT26" s="354"/>
      <c r="AU26" s="260"/>
      <c r="AV26" s="260"/>
      <c r="AW26" s="274"/>
    </row>
    <row r="27" spans="1:49" s="12" customFormat="1" ht="14.1" customHeight="1">
      <c r="A27" s="459"/>
      <c r="B27" s="186" t="s">
        <v>365</v>
      </c>
      <c r="C27" s="213"/>
      <c r="D27" s="72"/>
      <c r="E27" s="214"/>
      <c r="F27" s="87"/>
      <c r="G27" s="87"/>
      <c r="H27" s="123"/>
      <c r="I27" s="86"/>
      <c r="J27" s="186" t="s">
        <v>230</v>
      </c>
      <c r="K27" s="16" t="s">
        <v>239</v>
      </c>
      <c r="L27" s="87">
        <v>2</v>
      </c>
      <c r="M27" s="57"/>
      <c r="N27" s="133"/>
      <c r="O27" s="133"/>
      <c r="P27" s="123">
        <f t="shared" ref="P27" si="6">(L27*$D$2)/1000</f>
        <v>0.92400000000000004</v>
      </c>
      <c r="Q27" s="67"/>
      <c r="R27" s="215"/>
      <c r="S27" s="213"/>
      <c r="T27" s="72"/>
      <c r="U27" s="128"/>
      <c r="V27" s="133"/>
      <c r="W27" s="87"/>
      <c r="X27" s="123"/>
      <c r="Y27" s="67"/>
      <c r="Z27" s="186" t="s">
        <v>124</v>
      </c>
      <c r="AA27" s="213"/>
      <c r="AB27" s="72"/>
      <c r="AC27" s="214"/>
      <c r="AD27" s="87"/>
      <c r="AE27" s="87"/>
      <c r="AF27" s="123"/>
      <c r="AG27" s="67"/>
      <c r="AH27" s="186" t="s">
        <v>220</v>
      </c>
      <c r="AI27" s="136" t="s">
        <v>390</v>
      </c>
      <c r="AJ27" s="88">
        <v>5</v>
      </c>
      <c r="AK27" s="122"/>
      <c r="AL27" s="122">
        <f>AJ27*0.9/55</f>
        <v>8.1818181818181818E-2</v>
      </c>
      <c r="AM27" s="87"/>
      <c r="AN27" s="123">
        <f>(AJ27*$D$2)/1000</f>
        <v>2.31</v>
      </c>
      <c r="AO27" s="78"/>
      <c r="AQ27" s="272"/>
      <c r="AR27" s="355"/>
      <c r="AS27" s="272"/>
      <c r="AT27" s="272"/>
      <c r="AU27" s="272"/>
      <c r="AV27" s="260"/>
      <c r="AW27" s="274"/>
    </row>
    <row r="28" spans="1:49" s="12" customFormat="1" ht="14.1" customHeight="1">
      <c r="A28" s="459"/>
      <c r="B28" s="186" t="s">
        <v>191</v>
      </c>
      <c r="C28" s="16"/>
      <c r="D28" s="87"/>
      <c r="E28" s="57"/>
      <c r="F28" s="133"/>
      <c r="G28" s="133"/>
      <c r="H28" s="123"/>
      <c r="I28" s="86"/>
      <c r="J28" s="215" t="s">
        <v>231</v>
      </c>
      <c r="K28" s="16"/>
      <c r="L28" s="87"/>
      <c r="M28" s="57"/>
      <c r="N28" s="133"/>
      <c r="O28" s="133"/>
      <c r="P28" s="123"/>
      <c r="Q28" s="67"/>
      <c r="R28" s="215"/>
      <c r="S28" s="16"/>
      <c r="T28" s="72"/>
      <c r="U28" s="57"/>
      <c r="V28" s="87"/>
      <c r="W28" s="87"/>
      <c r="X28" s="216"/>
      <c r="Y28" s="106"/>
      <c r="Z28" s="215" t="s">
        <v>120</v>
      </c>
      <c r="AA28" s="16"/>
      <c r="AB28" s="87"/>
      <c r="AC28" s="57"/>
      <c r="AD28" s="133"/>
      <c r="AE28" s="133"/>
      <c r="AF28" s="123"/>
      <c r="AG28" s="106"/>
      <c r="AH28" s="215" t="s">
        <v>192</v>
      </c>
      <c r="AI28" s="16"/>
      <c r="AJ28" s="87"/>
      <c r="AK28" s="57"/>
      <c r="AL28" s="133"/>
      <c r="AM28" s="133"/>
      <c r="AN28" s="123"/>
      <c r="AO28" s="78"/>
      <c r="AQ28" s="272"/>
      <c r="AR28" s="353"/>
      <c r="AS28" s="272"/>
      <c r="AT28" s="272"/>
      <c r="AU28" s="260"/>
      <c r="AV28" s="260"/>
      <c r="AW28" s="274"/>
    </row>
    <row r="29" spans="1:49" s="12" customFormat="1" ht="14.1" customHeight="1">
      <c r="A29" s="459"/>
      <c r="B29" s="215" t="s">
        <v>167</v>
      </c>
      <c r="C29" s="16"/>
      <c r="D29" s="87"/>
      <c r="E29" s="228"/>
      <c r="F29" s="228"/>
      <c r="G29" s="72"/>
      <c r="H29" s="79"/>
      <c r="I29" s="126"/>
      <c r="J29" s="215" t="s">
        <v>71</v>
      </c>
      <c r="K29" s="16"/>
      <c r="L29" s="87"/>
      <c r="M29" s="228"/>
      <c r="N29" s="228"/>
      <c r="O29" s="72"/>
      <c r="P29" s="79"/>
      <c r="Q29" s="106"/>
      <c r="R29" s="215"/>
      <c r="S29" s="16"/>
      <c r="T29" s="72"/>
      <c r="U29" s="217"/>
      <c r="V29" s="217"/>
      <c r="W29" s="217"/>
      <c r="X29" s="218"/>
      <c r="Y29" s="67"/>
      <c r="Z29" s="215" t="s">
        <v>71</v>
      </c>
      <c r="AA29" s="16"/>
      <c r="AB29" s="87"/>
      <c r="AC29" s="228"/>
      <c r="AD29" s="228"/>
      <c r="AE29" s="72"/>
      <c r="AF29" s="79"/>
      <c r="AG29" s="67"/>
      <c r="AH29" s="215" t="s">
        <v>182</v>
      </c>
      <c r="AI29" s="16"/>
      <c r="AJ29" s="87"/>
      <c r="AK29" s="228"/>
      <c r="AL29" s="228"/>
      <c r="AM29" s="72"/>
      <c r="AN29" s="79"/>
      <c r="AO29" s="78"/>
      <c r="AQ29" s="272"/>
      <c r="AR29" s="281"/>
      <c r="AS29" s="272"/>
      <c r="AT29" s="272"/>
      <c r="AU29" s="272"/>
      <c r="AV29" s="272"/>
      <c r="AW29" s="274"/>
    </row>
    <row r="30" spans="1:49" s="12" customFormat="1" ht="14.1" customHeight="1">
      <c r="A30" s="459"/>
      <c r="B30" s="215" t="s">
        <v>71</v>
      </c>
      <c r="C30" s="16"/>
      <c r="D30" s="88"/>
      <c r="E30" s="69"/>
      <c r="F30" s="69"/>
      <c r="G30" s="87"/>
      <c r="H30" s="103"/>
      <c r="I30" s="67"/>
      <c r="J30" s="100" t="s">
        <v>50</v>
      </c>
      <c r="K30" s="179"/>
      <c r="L30" s="87"/>
      <c r="M30" s="69"/>
      <c r="N30" s="69"/>
      <c r="O30" s="72"/>
      <c r="P30" s="103"/>
      <c r="Q30" s="67"/>
      <c r="R30" s="215"/>
      <c r="S30" s="16"/>
      <c r="T30" s="72"/>
      <c r="U30" s="217"/>
      <c r="V30" s="217"/>
      <c r="W30" s="217"/>
      <c r="X30" s="218"/>
      <c r="Y30" s="107"/>
      <c r="Z30" s="221"/>
      <c r="AA30" s="16"/>
      <c r="AB30" s="88"/>
      <c r="AC30" s="69"/>
      <c r="AD30" s="69"/>
      <c r="AE30" s="87"/>
      <c r="AF30" s="103"/>
      <c r="AG30" s="67"/>
      <c r="AH30" s="215" t="s">
        <v>207</v>
      </c>
      <c r="AI30" s="179"/>
      <c r="AJ30" s="87"/>
      <c r="AK30" s="69"/>
      <c r="AL30" s="69"/>
      <c r="AM30" s="72"/>
      <c r="AN30" s="103"/>
      <c r="AO30" s="78"/>
      <c r="AQ30" s="292"/>
      <c r="AR30" s="281"/>
      <c r="AS30" s="272"/>
      <c r="AT30" s="356"/>
      <c r="AU30" s="260"/>
      <c r="AV30" s="260"/>
      <c r="AW30" s="290"/>
    </row>
    <row r="31" spans="1:49" s="12" customFormat="1" ht="14.1" customHeight="1">
      <c r="A31" s="296"/>
      <c r="B31" s="295" t="s">
        <v>50</v>
      </c>
      <c r="C31" s="59"/>
      <c r="D31" s="60"/>
      <c r="E31" s="23"/>
      <c r="F31" s="23"/>
      <c r="G31" s="23"/>
      <c r="H31" s="144"/>
      <c r="I31" s="145"/>
      <c r="J31" s="100"/>
      <c r="K31" s="350" t="s">
        <v>223</v>
      </c>
      <c r="L31" s="351">
        <v>1</v>
      </c>
      <c r="M31" s="23"/>
      <c r="N31" s="23"/>
      <c r="O31" s="23"/>
      <c r="P31" s="144"/>
      <c r="Q31" s="145"/>
      <c r="R31" s="100"/>
      <c r="S31" s="350"/>
      <c r="T31" s="351"/>
      <c r="U31" s="61"/>
      <c r="V31" s="61"/>
      <c r="W31" s="61"/>
      <c r="X31" s="144"/>
      <c r="Y31" s="145"/>
      <c r="Z31" s="100" t="s">
        <v>50</v>
      </c>
      <c r="AA31" s="344" t="s">
        <v>222</v>
      </c>
      <c r="AB31" s="60">
        <v>1</v>
      </c>
      <c r="AC31" s="60"/>
      <c r="AD31" s="23"/>
      <c r="AE31" s="23"/>
      <c r="AF31" s="144"/>
      <c r="AG31" s="145"/>
      <c r="AH31" s="215" t="s">
        <v>71</v>
      </c>
      <c r="AI31" s="59"/>
      <c r="AJ31" s="60"/>
      <c r="AK31" s="69"/>
      <c r="AL31" s="69"/>
      <c r="AM31" s="69"/>
      <c r="AN31" s="103"/>
      <c r="AO31" s="145"/>
    </row>
    <row r="32" spans="1:49" s="12" customFormat="1" ht="14.1" customHeight="1">
      <c r="A32" s="297"/>
      <c r="B32" s="18"/>
      <c r="C32" s="188" t="s">
        <v>39</v>
      </c>
      <c r="D32" s="144"/>
      <c r="E32" s="189"/>
      <c r="F32" s="189"/>
      <c r="G32" s="189"/>
      <c r="H32" s="445" t="s">
        <v>450</v>
      </c>
      <c r="I32" s="445" t="s">
        <v>451</v>
      </c>
      <c r="J32" s="74"/>
      <c r="K32" s="108" t="s">
        <v>34</v>
      </c>
      <c r="L32" s="116"/>
      <c r="M32" s="110"/>
      <c r="N32" s="110"/>
      <c r="O32" s="110"/>
      <c r="P32" s="445" t="s">
        <v>450</v>
      </c>
      <c r="Q32" s="445" t="s">
        <v>451</v>
      </c>
      <c r="R32" s="115"/>
      <c r="S32" s="108" t="s">
        <v>34</v>
      </c>
      <c r="T32" s="109"/>
      <c r="U32" s="110"/>
      <c r="V32" s="110"/>
      <c r="W32" s="110"/>
      <c r="X32" s="445" t="s">
        <v>450</v>
      </c>
      <c r="Y32" s="445" t="s">
        <v>451</v>
      </c>
      <c r="Z32" s="18"/>
      <c r="AA32" s="108" t="s">
        <v>34</v>
      </c>
      <c r="AB32" s="109"/>
      <c r="AC32" s="110"/>
      <c r="AD32" s="110"/>
      <c r="AE32" s="110"/>
      <c r="AF32" s="445" t="s">
        <v>450</v>
      </c>
      <c r="AG32" s="445" t="s">
        <v>451</v>
      </c>
      <c r="AH32" s="100" t="s">
        <v>50</v>
      </c>
      <c r="AI32" s="108" t="s">
        <v>34</v>
      </c>
      <c r="AJ32" s="109"/>
      <c r="AK32" s="110"/>
      <c r="AL32" s="110"/>
      <c r="AM32" s="110"/>
      <c r="AN32" s="445" t="s">
        <v>450</v>
      </c>
      <c r="AO32" s="445" t="s">
        <v>451</v>
      </c>
    </row>
    <row r="33" spans="1:41" s="12" customFormat="1" ht="14.1" customHeight="1">
      <c r="A33" s="476"/>
      <c r="B33" s="479" t="s">
        <v>40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5.333333333333333</v>
      </c>
      <c r="J33" s="461" t="s">
        <v>35</v>
      </c>
      <c r="K33" s="39" t="s">
        <v>47</v>
      </c>
      <c r="L33" s="47"/>
      <c r="M33" s="117"/>
      <c r="N33" s="117"/>
      <c r="O33" s="117"/>
      <c r="P33" s="47">
        <v>4.5</v>
      </c>
      <c r="Q33" s="48">
        <f>SUM(M4:M31)</f>
        <v>5.2777777777777777</v>
      </c>
      <c r="R33" s="463" t="s">
        <v>35</v>
      </c>
      <c r="S33" s="39" t="s">
        <v>47</v>
      </c>
      <c r="T33" s="47"/>
      <c r="U33" s="117"/>
      <c r="V33" s="117"/>
      <c r="W33" s="117"/>
      <c r="X33" s="47">
        <v>4.5</v>
      </c>
      <c r="Y33" s="48">
        <f>SUM(U4:U31)</f>
        <v>5</v>
      </c>
      <c r="Z33" s="463" t="s">
        <v>35</v>
      </c>
      <c r="AA33" s="39" t="s">
        <v>47</v>
      </c>
      <c r="AB33" s="47"/>
      <c r="AC33" s="117"/>
      <c r="AD33" s="117"/>
      <c r="AE33" s="117"/>
      <c r="AF33" s="47">
        <v>4.5</v>
      </c>
      <c r="AG33" s="48">
        <f>SUM(AC4:AC31)</f>
        <v>5.1129785247432311</v>
      </c>
      <c r="AH33" s="463" t="s">
        <v>35</v>
      </c>
      <c r="AI33" s="39" t="s">
        <v>47</v>
      </c>
      <c r="AJ33" s="47"/>
      <c r="AK33" s="117"/>
      <c r="AL33" s="117"/>
      <c r="AM33" s="117"/>
      <c r="AN33" s="47">
        <v>4.5</v>
      </c>
      <c r="AO33" s="48">
        <f>SUM(AK4:AK31)</f>
        <v>5</v>
      </c>
    </row>
    <row r="34" spans="1:41" s="14" customFormat="1" ht="14.1" customHeight="1">
      <c r="A34" s="477"/>
      <c r="B34" s="479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3.2749999999999999</v>
      </c>
      <c r="J34" s="461"/>
      <c r="K34" s="40" t="s">
        <v>48</v>
      </c>
      <c r="L34" s="48"/>
      <c r="M34" s="117"/>
      <c r="N34" s="117"/>
      <c r="O34" s="117"/>
      <c r="P34" s="48">
        <v>2</v>
      </c>
      <c r="Q34" s="48">
        <f>SUM(N5:N31)</f>
        <v>3.030357142857143</v>
      </c>
      <c r="R34" s="463"/>
      <c r="S34" s="40" t="s">
        <v>48</v>
      </c>
      <c r="T34" s="48"/>
      <c r="U34" s="117"/>
      <c r="V34" s="117"/>
      <c r="W34" s="117"/>
      <c r="X34" s="48">
        <v>2</v>
      </c>
      <c r="Y34" s="48">
        <f>SUM(V5:V31)</f>
        <v>2.7238095238095239</v>
      </c>
      <c r="Z34" s="463"/>
      <c r="AA34" s="40" t="s">
        <v>48</v>
      </c>
      <c r="AB34" s="48"/>
      <c r="AC34" s="117"/>
      <c r="AD34" s="117"/>
      <c r="AE34" s="117"/>
      <c r="AF34" s="48">
        <v>2</v>
      </c>
      <c r="AG34" s="48">
        <f>SUM(AD5:AD31)</f>
        <v>2.8466666666666667</v>
      </c>
      <c r="AH34" s="463"/>
      <c r="AI34" s="40" t="s">
        <v>48</v>
      </c>
      <c r="AJ34" s="48"/>
      <c r="AK34" s="117"/>
      <c r="AL34" s="117"/>
      <c r="AM34" s="117"/>
      <c r="AN34" s="48">
        <v>2</v>
      </c>
      <c r="AO34" s="48">
        <f>SUM(AL5:AL31)</f>
        <v>2.8246753246753245</v>
      </c>
    </row>
    <row r="35" spans="1:41" s="14" customFormat="1" ht="14.1" customHeight="1">
      <c r="A35" s="477"/>
      <c r="B35" s="479"/>
      <c r="C35" s="41" t="s">
        <v>41</v>
      </c>
      <c r="D35" s="96"/>
      <c r="E35" s="94"/>
      <c r="F35" s="94"/>
      <c r="G35" s="94"/>
      <c r="H35" s="48">
        <f>I35</f>
        <v>1.5</v>
      </c>
      <c r="I35" s="48">
        <f>SUM(G7:G31)</f>
        <v>1.5</v>
      </c>
      <c r="J35" s="461"/>
      <c r="K35" s="41" t="s">
        <v>36</v>
      </c>
      <c r="L35" s="49"/>
      <c r="M35" s="47"/>
      <c r="N35" s="47"/>
      <c r="O35" s="47"/>
      <c r="P35" s="48">
        <f>Q35</f>
        <v>1.45</v>
      </c>
      <c r="Q35" s="48">
        <f>SUM(O7:O31)</f>
        <v>1.45</v>
      </c>
      <c r="R35" s="463"/>
      <c r="S35" s="41" t="s">
        <v>36</v>
      </c>
      <c r="T35" s="49"/>
      <c r="U35" s="47"/>
      <c r="V35" s="47"/>
      <c r="W35" s="47"/>
      <c r="X35" s="48">
        <f>Y35</f>
        <v>1.3000000000000003</v>
      </c>
      <c r="Y35" s="48">
        <f>SUM(W7:W31)</f>
        <v>1.3000000000000003</v>
      </c>
      <c r="Z35" s="463"/>
      <c r="AA35" s="41" t="s">
        <v>36</v>
      </c>
      <c r="AB35" s="49"/>
      <c r="AC35" s="47"/>
      <c r="AD35" s="47"/>
      <c r="AE35" s="47"/>
      <c r="AF35" s="48">
        <f>AG35</f>
        <v>1.45</v>
      </c>
      <c r="AG35" s="48">
        <f>SUM(AE7:AE31)</f>
        <v>1.45</v>
      </c>
      <c r="AH35" s="463"/>
      <c r="AI35" s="41" t="s">
        <v>36</v>
      </c>
      <c r="AJ35" s="49"/>
      <c r="AK35" s="47"/>
      <c r="AL35" s="47"/>
      <c r="AM35" s="47"/>
      <c r="AN35" s="48">
        <f>AO35</f>
        <v>2.0499999999999998</v>
      </c>
      <c r="AO35" s="48">
        <f>SUM(AM7:AM31)</f>
        <v>2.0499999999999998</v>
      </c>
    </row>
    <row r="36" spans="1:41" s="12" customFormat="1" ht="14.1" customHeight="1">
      <c r="A36" s="477"/>
      <c r="B36" s="479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61"/>
      <c r="K36" s="41" t="s">
        <v>37</v>
      </c>
      <c r="L36" s="49"/>
      <c r="M36" s="48"/>
      <c r="N36" s="48"/>
      <c r="O36" s="48"/>
      <c r="P36" s="48">
        <f>Q36</f>
        <v>1</v>
      </c>
      <c r="Q36" s="48">
        <f>L31</f>
        <v>1</v>
      </c>
      <c r="R36" s="463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3"/>
      <c r="AA36" s="41" t="s">
        <v>37</v>
      </c>
      <c r="AB36" s="49"/>
      <c r="AC36" s="48"/>
      <c r="AD36" s="48"/>
      <c r="AE36" s="48"/>
      <c r="AF36" s="48">
        <f>AG36</f>
        <v>1</v>
      </c>
      <c r="AG36" s="48">
        <f>AB31</f>
        <v>1</v>
      </c>
      <c r="AH36" s="463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8"/>
      <c r="B37" s="480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62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4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4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4"/>
      <c r="AI37" s="39" t="s">
        <v>74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8"/>
      <c r="B38" s="480"/>
      <c r="C38" s="209" t="s">
        <v>70</v>
      </c>
      <c r="D38" s="196"/>
      <c r="E38" s="196"/>
      <c r="F38" s="196"/>
      <c r="G38" s="196"/>
      <c r="H38" s="48">
        <v>2.5</v>
      </c>
      <c r="I38" s="48">
        <v>2.5</v>
      </c>
      <c r="J38" s="462"/>
      <c r="K38" s="209" t="s">
        <v>70</v>
      </c>
      <c r="L38" s="197"/>
      <c r="M38" s="197"/>
      <c r="N38" s="197"/>
      <c r="O38" s="197"/>
      <c r="P38" s="48">
        <v>2.5</v>
      </c>
      <c r="Q38" s="48">
        <v>2.5</v>
      </c>
      <c r="R38" s="464"/>
      <c r="S38" s="209" t="s">
        <v>70</v>
      </c>
      <c r="T38" s="197"/>
      <c r="U38" s="197"/>
      <c r="V38" s="197"/>
      <c r="W38" s="197"/>
      <c r="X38" s="48">
        <v>2.5</v>
      </c>
      <c r="Y38" s="48">
        <v>2.5</v>
      </c>
      <c r="Z38" s="464"/>
      <c r="AA38" s="209" t="s">
        <v>70</v>
      </c>
      <c r="AB38" s="197"/>
      <c r="AC38" s="197"/>
      <c r="AD38" s="197"/>
      <c r="AE38" s="197"/>
      <c r="AF38" s="48">
        <v>2.5</v>
      </c>
      <c r="AG38" s="48">
        <v>2.5</v>
      </c>
      <c r="AH38" s="464"/>
      <c r="AI38" s="209" t="s">
        <v>70</v>
      </c>
      <c r="AJ38" s="197"/>
      <c r="AK38" s="197"/>
      <c r="AL38" s="197"/>
      <c r="AM38" s="197"/>
      <c r="AN38" s="48">
        <v>2.5</v>
      </c>
      <c r="AO38" s="48">
        <v>2.5</v>
      </c>
    </row>
    <row r="39" spans="1:41" s="12" customFormat="1" ht="14.25" customHeight="1">
      <c r="A39" s="478"/>
      <c r="B39" s="480"/>
      <c r="C39" s="195" t="s">
        <v>43</v>
      </c>
      <c r="D39" s="196"/>
      <c r="E39" s="196"/>
      <c r="F39" s="196"/>
      <c r="G39" s="196"/>
      <c r="H39" s="50">
        <f>(H33*70)+(H34*75)+(H35*25)+(H36*60)+(H37*150)+(H38*45)</f>
        <v>615</v>
      </c>
      <c r="I39" s="50">
        <f>(I33*70)+(I34*75)+(I35*25)+(I36*60)+(I37*150)+(I38*45)</f>
        <v>768.95833333333326</v>
      </c>
      <c r="J39" s="462"/>
      <c r="K39" s="195" t="s">
        <v>23</v>
      </c>
      <c r="L39" s="197"/>
      <c r="M39" s="197"/>
      <c r="N39" s="197"/>
      <c r="O39" s="197"/>
      <c r="P39" s="50">
        <f>(P33*70)+(P34*75)+(P35*25)+(P36*60)+(P37*150)+(P38*45)</f>
        <v>673.75</v>
      </c>
      <c r="Q39" s="50">
        <f>(Q33*70)+(Q34*75)+(Q35*25)+(Q36*60)+(Q37*150)+(Q38*45)</f>
        <v>805.47123015873012</v>
      </c>
      <c r="R39" s="464"/>
      <c r="S39" s="195" t="s">
        <v>23</v>
      </c>
      <c r="T39" s="197"/>
      <c r="U39" s="197"/>
      <c r="V39" s="197"/>
      <c r="W39" s="197"/>
      <c r="X39" s="50">
        <f>(X33*70)+(X34*75)+(X35*25)+(X36*60)+(X37*150)+(X38*45)</f>
        <v>610</v>
      </c>
      <c r="Y39" s="50">
        <f>(Y33*70)+(Y34*75)+(Y35*25)+(Y36*60)+(Y37*150)+(Y38*45)</f>
        <v>699.28571428571433</v>
      </c>
      <c r="Z39" s="464"/>
      <c r="AA39" s="195" t="s">
        <v>23</v>
      </c>
      <c r="AB39" s="197"/>
      <c r="AC39" s="197"/>
      <c r="AD39" s="197"/>
      <c r="AE39" s="197"/>
      <c r="AF39" s="50">
        <f>(AF33*70)+(AF34*75)+(AF35*25)+(AF36*60)+(AF37*150)+(AF38*45)</f>
        <v>673.75</v>
      </c>
      <c r="AG39" s="50">
        <f>(AG33*70)+(AG34*75)+(AG35*25)+(AG36*60)+(AG37*150)+(AG38*45)</f>
        <v>780.15849673202615</v>
      </c>
      <c r="AH39" s="464"/>
      <c r="AI39" s="195" t="s">
        <v>23</v>
      </c>
      <c r="AJ39" s="197"/>
      <c r="AK39" s="197"/>
      <c r="AL39" s="197"/>
      <c r="AM39" s="197"/>
      <c r="AN39" s="50">
        <f>(AN33*70)+(AN34*75)+(AN35*25)+(AN36*60)+(AN37*150)+(AN38*45)</f>
        <v>628.75</v>
      </c>
      <c r="AO39" s="50">
        <f>(AO33*70)+(AO34*75)+(AO35*25)+(AO36*60)+(AO37*150)+(AO38*45)</f>
        <v>725.60064935064929</v>
      </c>
    </row>
    <row r="40" spans="1:41" s="12" customFormat="1" ht="8.25" customHeight="1">
      <c r="A40" s="199"/>
      <c r="B40" s="200"/>
      <c r="C40" s="201"/>
      <c r="D40" s="202"/>
      <c r="E40" s="202"/>
      <c r="F40" s="202"/>
      <c r="G40" s="202"/>
      <c r="H40" s="203"/>
      <c r="I40" s="203"/>
      <c r="J40" s="204"/>
      <c r="K40" s="201"/>
      <c r="L40" s="205"/>
      <c r="M40" s="205"/>
      <c r="N40" s="205"/>
      <c r="O40" s="205"/>
      <c r="P40" s="206"/>
      <c r="Q40" s="206"/>
      <c r="R40" s="204"/>
      <c r="S40" s="201"/>
      <c r="T40" s="205"/>
      <c r="U40" s="205"/>
      <c r="V40" s="205"/>
      <c r="W40" s="205"/>
      <c r="X40" s="206"/>
      <c r="Y40" s="206"/>
      <c r="Z40" s="204"/>
      <c r="AA40" s="201"/>
      <c r="AB40" s="205"/>
      <c r="AC40" s="205"/>
      <c r="AD40" s="205"/>
      <c r="AE40" s="205"/>
      <c r="AF40" s="206"/>
      <c r="AG40" s="206"/>
      <c r="AH40" s="204"/>
      <c r="AI40" s="201"/>
      <c r="AJ40" s="205"/>
      <c r="AK40" s="205"/>
      <c r="AL40" s="205"/>
      <c r="AM40" s="205"/>
      <c r="AN40" s="206"/>
      <c r="AO40" s="206"/>
    </row>
    <row r="41" spans="1:41" ht="19.5" customHeight="1">
      <c r="C41" s="45" t="s">
        <v>31</v>
      </c>
      <c r="K41" s="45" t="s">
        <v>38</v>
      </c>
      <c r="S41" s="12" t="s">
        <v>32</v>
      </c>
    </row>
    <row r="42" spans="1:41" ht="18.75" customHeight="1">
      <c r="C42" s="465" t="s">
        <v>68</v>
      </c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AA22:AA24"/>
    <mergeCell ref="C22:C24"/>
    <mergeCell ref="C42:O42"/>
    <mergeCell ref="K22:K24"/>
    <mergeCell ref="S22:S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5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3" customWidth="1"/>
    <col min="9" max="9" width="4.625" customWidth="1"/>
    <col min="10" max="10" width="3.625" style="12" customWidth="1"/>
    <col min="11" max="11" width="10.625" style="45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3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3" customWidth="1"/>
    <col min="25" max="25" width="4.625" customWidth="1"/>
    <col min="26" max="26" width="3.625" style="12" customWidth="1"/>
    <col min="27" max="27" width="10.625" style="45" customWidth="1"/>
    <col min="28" max="28" width="4.625" customWidth="1"/>
    <col min="29" max="31" width="6.625" hidden="1" customWidth="1"/>
    <col min="32" max="32" width="3.625" style="33" customWidth="1"/>
    <col min="33" max="33" width="4.625" customWidth="1"/>
    <col min="34" max="34" width="3.625" style="12" customWidth="1"/>
    <col min="35" max="35" width="10.625" style="45" customWidth="1"/>
    <col min="36" max="36" width="4.625" customWidth="1"/>
    <col min="37" max="39" width="6.625" hidden="1" customWidth="1"/>
    <col min="40" max="40" width="3.625" style="33" customWidth="1"/>
    <col min="41" max="41" width="4.625" customWidth="1"/>
  </cols>
  <sheetData>
    <row r="1" spans="1:49" ht="19.5" customHeight="1">
      <c r="A1" s="8"/>
      <c r="B1" s="42"/>
      <c r="C1" s="42"/>
      <c r="D1" s="466" t="s">
        <v>16</v>
      </c>
      <c r="E1" s="466"/>
      <c r="F1" s="466"/>
      <c r="G1" s="466"/>
      <c r="H1" s="466"/>
      <c r="I1" s="466"/>
      <c r="J1" s="466"/>
      <c r="K1" s="6" t="s">
        <v>452</v>
      </c>
      <c r="L1" t="s">
        <v>310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14</v>
      </c>
      <c r="B2" s="43" t="s">
        <v>17</v>
      </c>
      <c r="C2" s="44" t="s">
        <v>1</v>
      </c>
      <c r="D2" s="472">
        <v>462</v>
      </c>
      <c r="E2" s="472"/>
      <c r="F2" s="31"/>
      <c r="G2" s="31"/>
      <c r="H2" s="31"/>
      <c r="I2" s="31"/>
      <c r="J2" s="46"/>
      <c r="K2" s="467" t="s">
        <v>224</v>
      </c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</row>
    <row r="3" spans="1:49" s="12" customFormat="1" ht="14.1" customHeight="1">
      <c r="A3" s="469" t="s">
        <v>6</v>
      </c>
      <c r="B3" s="13"/>
      <c r="C3" s="470">
        <v>46041</v>
      </c>
      <c r="D3" s="470"/>
      <c r="E3" s="15"/>
      <c r="F3" s="15"/>
      <c r="G3" s="15"/>
      <c r="H3" s="30"/>
      <c r="I3" s="13" t="s">
        <v>7</v>
      </c>
      <c r="J3" s="13"/>
      <c r="K3" s="470">
        <f>C3+1</f>
        <v>46042</v>
      </c>
      <c r="L3" s="470"/>
      <c r="M3" s="15"/>
      <c r="N3" s="15"/>
      <c r="O3" s="15"/>
      <c r="P3" s="30"/>
      <c r="Q3" s="13" t="s">
        <v>8</v>
      </c>
      <c r="R3" s="114"/>
      <c r="S3" s="470">
        <f>C3+2</f>
        <v>46043</v>
      </c>
      <c r="T3" s="470"/>
      <c r="U3" s="15"/>
      <c r="V3" s="15"/>
      <c r="W3" s="15"/>
      <c r="X3" s="30"/>
      <c r="Y3" s="13" t="s">
        <v>9</v>
      </c>
      <c r="Z3" s="114"/>
      <c r="AA3" s="470">
        <f>C3+3</f>
        <v>46044</v>
      </c>
      <c r="AB3" s="470"/>
      <c r="AC3" s="15"/>
      <c r="AD3" s="15"/>
      <c r="AE3" s="15"/>
      <c r="AF3" s="30"/>
      <c r="AG3" s="13" t="s">
        <v>10</v>
      </c>
      <c r="AH3" s="114"/>
      <c r="AI3" s="470">
        <f>C3+4</f>
        <v>46045</v>
      </c>
      <c r="AJ3" s="470"/>
      <c r="AK3" s="15"/>
      <c r="AL3" s="15"/>
      <c r="AM3" s="15"/>
      <c r="AN3" s="30"/>
      <c r="AO3" s="13" t="s">
        <v>66</v>
      </c>
    </row>
    <row r="4" spans="1:49" s="12" customFormat="1" ht="14.1" customHeight="1">
      <c r="A4" s="469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18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18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18</v>
      </c>
      <c r="AO4" s="13" t="s">
        <v>33</v>
      </c>
    </row>
    <row r="5" spans="1:49" s="12" customFormat="1" ht="14.1" customHeight="1">
      <c r="A5" s="471" t="s">
        <v>13</v>
      </c>
      <c r="B5" s="99" t="s">
        <v>62</v>
      </c>
      <c r="C5" s="84" t="s">
        <v>76</v>
      </c>
      <c r="D5" s="88">
        <v>100</v>
      </c>
      <c r="E5" s="69">
        <f>D5/20</f>
        <v>5</v>
      </c>
      <c r="F5" s="13"/>
      <c r="G5" s="13"/>
      <c r="H5" s="103">
        <f>(D5*$D$2)/1000</f>
        <v>46.2</v>
      </c>
      <c r="I5" s="120"/>
      <c r="J5" s="75" t="s">
        <v>77</v>
      </c>
      <c r="K5" s="112" t="s">
        <v>76</v>
      </c>
      <c r="L5" s="113">
        <v>80</v>
      </c>
      <c r="M5" s="69">
        <f>L5/20</f>
        <v>4</v>
      </c>
      <c r="N5" s="13"/>
      <c r="O5" s="13"/>
      <c r="P5" s="103">
        <f>(L5*$D$2)/1000</f>
        <v>36.96</v>
      </c>
      <c r="Q5" s="67"/>
      <c r="R5" s="99" t="s">
        <v>62</v>
      </c>
      <c r="S5" s="84" t="s">
        <v>76</v>
      </c>
      <c r="T5" s="88">
        <v>100</v>
      </c>
      <c r="U5" s="69">
        <f>T5/20</f>
        <v>5</v>
      </c>
      <c r="V5" s="13"/>
      <c r="W5" s="13"/>
      <c r="X5" s="103">
        <f>(T5*$D$2)/1000</f>
        <v>46.2</v>
      </c>
      <c r="Y5" s="120"/>
      <c r="Z5" s="75" t="s">
        <v>77</v>
      </c>
      <c r="AA5" s="112" t="s">
        <v>76</v>
      </c>
      <c r="AB5" s="113">
        <v>70</v>
      </c>
      <c r="AC5" s="69">
        <f>AB5/20</f>
        <v>3.5</v>
      </c>
      <c r="AD5" s="13"/>
      <c r="AE5" s="13"/>
      <c r="AF5" s="103">
        <f>(AB5*$D$2)/1000</f>
        <v>32.340000000000003</v>
      </c>
      <c r="AG5" s="67"/>
      <c r="AH5" s="99" t="s">
        <v>441</v>
      </c>
      <c r="AI5" s="112" t="s">
        <v>76</v>
      </c>
      <c r="AJ5" s="113">
        <v>70</v>
      </c>
      <c r="AK5" s="69">
        <f>AJ5/20</f>
        <v>3.5</v>
      </c>
      <c r="AL5" s="13"/>
      <c r="AM5" s="13"/>
      <c r="AN5" s="103">
        <f>(AJ5*$D$2)/1000</f>
        <v>32.340000000000003</v>
      </c>
      <c r="AO5" s="67"/>
      <c r="AQ5" s="280"/>
      <c r="AR5" s="281"/>
      <c r="AS5" s="272"/>
      <c r="AT5" s="270"/>
      <c r="AU5" s="282"/>
      <c r="AV5" s="282"/>
      <c r="AW5" s="274"/>
    </row>
    <row r="6" spans="1:49" s="12" customFormat="1" ht="14.1" customHeight="1">
      <c r="A6" s="471"/>
      <c r="B6" s="269" t="s">
        <v>78</v>
      </c>
      <c r="C6" s="84"/>
      <c r="D6" s="227"/>
      <c r="E6" s="69"/>
      <c r="F6" s="69"/>
      <c r="G6" s="72"/>
      <c r="H6" s="106"/>
      <c r="I6" s="121"/>
      <c r="J6" s="68" t="s">
        <v>78</v>
      </c>
      <c r="K6" s="76" t="s">
        <v>79</v>
      </c>
      <c r="L6" s="77">
        <v>20</v>
      </c>
      <c r="M6" s="69">
        <f>L6/20</f>
        <v>1</v>
      </c>
      <c r="N6" s="69"/>
      <c r="O6" s="13"/>
      <c r="P6" s="103">
        <f>(L6*$D$2)/1000</f>
        <v>9.24</v>
      </c>
      <c r="Q6" s="106"/>
      <c r="R6" s="269" t="s">
        <v>78</v>
      </c>
      <c r="S6" s="84"/>
      <c r="T6" s="227"/>
      <c r="U6" s="69"/>
      <c r="V6" s="69"/>
      <c r="W6" s="72"/>
      <c r="X6" s="106"/>
      <c r="Y6" s="67"/>
      <c r="Z6" s="68" t="s">
        <v>78</v>
      </c>
      <c r="AA6" s="76" t="s">
        <v>79</v>
      </c>
      <c r="AB6" s="77">
        <v>20</v>
      </c>
      <c r="AC6" s="69">
        <f>AB6/20</f>
        <v>1</v>
      </c>
      <c r="AD6" s="69"/>
      <c r="AE6" s="13"/>
      <c r="AF6" s="103">
        <f>(AB6*$D$2)/1000</f>
        <v>9.24</v>
      </c>
      <c r="AG6" s="106"/>
      <c r="AH6" s="269" t="s">
        <v>442</v>
      </c>
      <c r="AI6" s="76" t="s">
        <v>443</v>
      </c>
      <c r="AJ6" s="77">
        <v>20</v>
      </c>
      <c r="AK6" s="69">
        <f>AJ6/20</f>
        <v>1</v>
      </c>
      <c r="AL6" s="69"/>
      <c r="AM6" s="13"/>
      <c r="AN6" s="103">
        <f>(AJ6*$D$2)/1000</f>
        <v>9.24</v>
      </c>
      <c r="AO6" s="67"/>
      <c r="AQ6" s="283"/>
      <c r="AR6" s="281"/>
      <c r="AS6" s="284"/>
      <c r="AT6" s="270"/>
      <c r="AU6" s="270"/>
      <c r="AV6" s="273"/>
      <c r="AW6" s="285"/>
    </row>
    <row r="7" spans="1:49" s="12" customFormat="1" ht="14.1" customHeight="1">
      <c r="A7" s="471"/>
      <c r="B7" s="91" t="s">
        <v>80</v>
      </c>
      <c r="C7" s="84"/>
      <c r="D7" s="227"/>
      <c r="E7" s="13"/>
      <c r="F7" s="13"/>
      <c r="G7" s="13"/>
      <c r="H7" s="67"/>
      <c r="I7" s="121"/>
      <c r="J7" s="17" t="s">
        <v>80</v>
      </c>
      <c r="K7" s="5"/>
      <c r="L7" s="13"/>
      <c r="M7" s="13"/>
      <c r="N7" s="13"/>
      <c r="O7" s="13"/>
      <c r="P7" s="30"/>
      <c r="Q7" s="106"/>
      <c r="R7" s="91" t="s">
        <v>80</v>
      </c>
      <c r="S7" s="84"/>
      <c r="T7" s="227"/>
      <c r="U7" s="13"/>
      <c r="V7" s="13"/>
      <c r="W7" s="13"/>
      <c r="X7" s="67"/>
      <c r="Y7" s="67"/>
      <c r="Z7" s="17" t="s">
        <v>80</v>
      </c>
      <c r="AA7" s="5"/>
      <c r="AB7" s="13"/>
      <c r="AC7" s="13"/>
      <c r="AD7" s="13"/>
      <c r="AE7" s="13"/>
      <c r="AF7" s="30"/>
      <c r="AG7" s="106"/>
      <c r="AH7" s="91" t="s">
        <v>80</v>
      </c>
      <c r="AI7" s="84"/>
      <c r="AJ7" s="227"/>
      <c r="AK7" s="13"/>
      <c r="AL7" s="13"/>
      <c r="AM7" s="13"/>
      <c r="AN7" s="67"/>
      <c r="AO7" s="67"/>
      <c r="AQ7" s="272"/>
      <c r="AR7" s="281"/>
      <c r="AS7" s="284"/>
      <c r="AT7" s="282"/>
      <c r="AU7" s="282"/>
      <c r="AV7" s="282"/>
      <c r="AW7" s="286"/>
    </row>
    <row r="8" spans="1:49" s="12" customFormat="1" ht="14.1" customHeight="1">
      <c r="A8" s="471" t="s">
        <v>2</v>
      </c>
      <c r="B8" s="185" t="s">
        <v>277</v>
      </c>
      <c r="C8" s="98" t="s">
        <v>281</v>
      </c>
      <c r="D8" s="87">
        <v>15</v>
      </c>
      <c r="E8" s="258"/>
      <c r="F8" s="232"/>
      <c r="G8" s="88">
        <f>D8/100</f>
        <v>0.15</v>
      </c>
      <c r="H8" s="83">
        <f t="shared" ref="H8:H10" si="0">(D8*$D$2)/1000</f>
        <v>6.93</v>
      </c>
      <c r="I8" s="89"/>
      <c r="J8" s="70" t="s">
        <v>264</v>
      </c>
      <c r="K8" s="84" t="s">
        <v>162</v>
      </c>
      <c r="L8" s="88">
        <v>100</v>
      </c>
      <c r="M8" s="226"/>
      <c r="N8" s="88">
        <f>L8*0.7/30</f>
        <v>2.3333333333333335</v>
      </c>
      <c r="O8" s="133"/>
      <c r="P8" s="103">
        <f>(L8*$D$2)/1000</f>
        <v>46.2</v>
      </c>
      <c r="Q8" s="89"/>
      <c r="R8" s="149" t="s">
        <v>418</v>
      </c>
      <c r="S8" s="84" t="s">
        <v>419</v>
      </c>
      <c r="T8" s="88">
        <v>15</v>
      </c>
      <c r="U8" s="258"/>
      <c r="V8" s="129"/>
      <c r="W8" s="158">
        <f>T8/100</f>
        <v>0.15</v>
      </c>
      <c r="X8" s="103">
        <f t="shared" ref="X8:X15" si="1">(T8*$D$2)/1000</f>
        <v>6.93</v>
      </c>
      <c r="Y8" s="234"/>
      <c r="Z8" s="99" t="s">
        <v>185</v>
      </c>
      <c r="AA8" s="415" t="s">
        <v>162</v>
      </c>
      <c r="AB8" s="427">
        <v>100</v>
      </c>
      <c r="AC8" s="162"/>
      <c r="AD8" s="91">
        <f>AB8*0.8/35</f>
        <v>2.2857142857142856</v>
      </c>
      <c r="AE8" s="163"/>
      <c r="AF8" s="123">
        <f>(AB8*$D$2)/1000</f>
        <v>46.2</v>
      </c>
      <c r="AG8" s="89"/>
      <c r="AH8" s="54" t="s">
        <v>398</v>
      </c>
      <c r="AI8" s="84" t="s">
        <v>194</v>
      </c>
      <c r="AJ8" s="427">
        <v>115</v>
      </c>
      <c r="AK8" s="122"/>
      <c r="AL8" s="128">
        <f>AJ8*0.8/35</f>
        <v>2.6285714285714286</v>
      </c>
      <c r="AM8" s="87"/>
      <c r="AN8" s="123">
        <f>(AJ8*$D$2)/1000</f>
        <v>53.13</v>
      </c>
      <c r="AO8" s="89"/>
      <c r="AQ8" s="272"/>
      <c r="AR8" s="281"/>
      <c r="AS8" s="272"/>
      <c r="AT8" s="260"/>
      <c r="AU8" s="272"/>
      <c r="AV8" s="260"/>
      <c r="AW8" s="274"/>
    </row>
    <row r="9" spans="1:49" s="12" customFormat="1" ht="14.1" customHeight="1">
      <c r="A9" s="471"/>
      <c r="B9" s="186" t="s">
        <v>278</v>
      </c>
      <c r="C9" s="16" t="s">
        <v>251</v>
      </c>
      <c r="D9" s="87">
        <v>15</v>
      </c>
      <c r="E9" s="135"/>
      <c r="F9" s="133"/>
      <c r="G9" s="88">
        <f>D9/100</f>
        <v>0.15</v>
      </c>
      <c r="H9" s="83">
        <f t="shared" si="0"/>
        <v>6.93</v>
      </c>
      <c r="I9" s="86"/>
      <c r="J9" s="71" t="s">
        <v>265</v>
      </c>
      <c r="K9" s="84" t="s">
        <v>134</v>
      </c>
      <c r="L9" s="88">
        <v>15</v>
      </c>
      <c r="M9" s="230"/>
      <c r="N9" s="88"/>
      <c r="O9" s="87">
        <f>L9/100</f>
        <v>0.15</v>
      </c>
      <c r="P9" s="103">
        <f t="shared" ref="P9:P12" si="2">(L9*$D$2)/1000</f>
        <v>6.93</v>
      </c>
      <c r="Q9" s="86"/>
      <c r="R9" s="143" t="s">
        <v>138</v>
      </c>
      <c r="S9" s="84" t="s">
        <v>382</v>
      </c>
      <c r="T9" s="88">
        <v>55</v>
      </c>
      <c r="U9" s="135"/>
      <c r="V9" s="122">
        <f>T9/35</f>
        <v>1.5714285714285714</v>
      </c>
      <c r="W9" s="128"/>
      <c r="X9" s="103">
        <f t="shared" si="1"/>
        <v>25.41</v>
      </c>
      <c r="Y9" s="86"/>
      <c r="Z9" s="220" t="s">
        <v>374</v>
      </c>
      <c r="AA9" s="428" t="s">
        <v>375</v>
      </c>
      <c r="AB9" s="340">
        <v>1</v>
      </c>
      <c r="AC9" s="122"/>
      <c r="AD9" s="122"/>
      <c r="AE9" s="85"/>
      <c r="AF9" s="123">
        <f>(AB9*$D$2)/1000</f>
        <v>0.46200000000000002</v>
      </c>
      <c r="AG9" s="86"/>
      <c r="AH9" s="92" t="s">
        <v>399</v>
      </c>
      <c r="AI9" s="140" t="s">
        <v>401</v>
      </c>
      <c r="AJ9" s="429">
        <v>2</v>
      </c>
      <c r="AK9" s="122"/>
      <c r="AL9" s="88"/>
      <c r="AM9" s="85"/>
      <c r="AN9" s="123">
        <f>(AJ9*$D$2)/1000</f>
        <v>0.92400000000000004</v>
      </c>
      <c r="AO9" s="86"/>
      <c r="AQ9" s="272"/>
      <c r="AR9" s="281"/>
      <c r="AS9" s="272"/>
      <c r="AT9" s="272"/>
      <c r="AU9" s="260"/>
      <c r="AV9" s="260"/>
      <c r="AW9" s="274"/>
    </row>
    <row r="10" spans="1:49" s="12" customFormat="1" ht="14.1" customHeight="1">
      <c r="A10" s="471"/>
      <c r="B10" s="186" t="s">
        <v>279</v>
      </c>
      <c r="C10" s="84" t="s">
        <v>282</v>
      </c>
      <c r="D10" s="87">
        <v>80</v>
      </c>
      <c r="E10" s="128"/>
      <c r="F10" s="128">
        <f>D10*0.8/35</f>
        <v>1.8285714285714285</v>
      </c>
      <c r="G10" s="128"/>
      <c r="H10" s="83">
        <f t="shared" si="0"/>
        <v>36.96</v>
      </c>
      <c r="I10" s="164"/>
      <c r="J10" s="71" t="s">
        <v>124</v>
      </c>
      <c r="K10" s="84" t="s">
        <v>266</v>
      </c>
      <c r="L10" s="88">
        <v>5</v>
      </c>
      <c r="M10" s="226"/>
      <c r="N10" s="122"/>
      <c r="O10" s="87"/>
      <c r="P10" s="103">
        <f t="shared" si="2"/>
        <v>2.31</v>
      </c>
      <c r="Q10" s="86"/>
      <c r="R10" s="92" t="s">
        <v>241</v>
      </c>
      <c r="S10" s="84" t="s">
        <v>195</v>
      </c>
      <c r="T10" s="88">
        <v>25</v>
      </c>
      <c r="U10" s="91"/>
      <c r="V10" s="91"/>
      <c r="W10" s="158">
        <f>T10/100</f>
        <v>0.25</v>
      </c>
      <c r="X10" s="103">
        <f t="shared" si="1"/>
        <v>11.55</v>
      </c>
      <c r="Y10" s="164"/>
      <c r="Z10" s="92" t="s">
        <v>124</v>
      </c>
      <c r="AA10" s="428" t="s">
        <v>134</v>
      </c>
      <c r="AB10" s="429">
        <v>15</v>
      </c>
      <c r="AC10" s="122"/>
      <c r="AD10" s="122"/>
      <c r="AE10" s="87">
        <f>AB10/100</f>
        <v>0.15</v>
      </c>
      <c r="AF10" s="123">
        <f>(AB10*$D$2)/1000</f>
        <v>6.93</v>
      </c>
      <c r="AG10" s="86"/>
      <c r="AH10" s="92" t="s">
        <v>123</v>
      </c>
      <c r="AI10" s="140" t="s">
        <v>423</v>
      </c>
      <c r="AJ10" s="429">
        <v>1</v>
      </c>
      <c r="AK10" s="122"/>
      <c r="AL10" s="128"/>
      <c r="AM10" s="87"/>
      <c r="AN10" s="83">
        <f>(AJ10*$D$2)/1000</f>
        <v>0.46200000000000002</v>
      </c>
      <c r="AO10" s="86"/>
      <c r="AQ10" s="272"/>
      <c r="AR10" s="281"/>
      <c r="AS10" s="272"/>
      <c r="AT10" s="287"/>
      <c r="AU10" s="272"/>
      <c r="AV10" s="260"/>
      <c r="AW10" s="274"/>
    </row>
    <row r="11" spans="1:49" s="12" customFormat="1" ht="14.1" customHeight="1">
      <c r="A11" s="471"/>
      <c r="B11" s="186" t="s">
        <v>280</v>
      </c>
      <c r="C11" s="16"/>
      <c r="D11" s="87"/>
      <c r="E11" s="128"/>
      <c r="F11" s="128"/>
      <c r="G11" s="128"/>
      <c r="H11" s="83"/>
      <c r="I11" s="86"/>
      <c r="J11" s="71" t="s">
        <v>127</v>
      </c>
      <c r="K11" s="84" t="s">
        <v>267</v>
      </c>
      <c r="L11" s="88">
        <v>0.5</v>
      </c>
      <c r="M11" s="226"/>
      <c r="N11" s="91"/>
      <c r="O11" s="166"/>
      <c r="P11" s="103">
        <f t="shared" si="2"/>
        <v>0.23100000000000001</v>
      </c>
      <c r="Q11" s="86"/>
      <c r="R11" s="92" t="s">
        <v>120</v>
      </c>
      <c r="S11" s="84" t="s">
        <v>420</v>
      </c>
      <c r="T11" s="88">
        <v>30</v>
      </c>
      <c r="U11" s="91"/>
      <c r="V11" s="91"/>
      <c r="W11" s="158">
        <f>T11/100</f>
        <v>0.3</v>
      </c>
      <c r="X11" s="103">
        <f t="shared" ref="X11:X12" si="3">(T11*$D$2)/1000</f>
        <v>13.86</v>
      </c>
      <c r="Y11" s="89"/>
      <c r="Z11" s="92"/>
      <c r="AA11" s="415" t="s">
        <v>376</v>
      </c>
      <c r="AB11" s="430">
        <v>10</v>
      </c>
      <c r="AC11" s="57"/>
      <c r="AD11" s="57"/>
      <c r="AE11" s="87">
        <f>AB11/100</f>
        <v>0.1</v>
      </c>
      <c r="AF11" s="123">
        <f>(AB11*$D$2)/1000</f>
        <v>4.62</v>
      </c>
      <c r="AG11" s="86"/>
      <c r="AH11" s="92" t="s">
        <v>127</v>
      </c>
      <c r="AI11" s="140" t="s">
        <v>406</v>
      </c>
      <c r="AJ11" s="429">
        <v>1</v>
      </c>
      <c r="AK11" s="55"/>
      <c r="AL11" s="122"/>
      <c r="AM11" s="87"/>
      <c r="AN11" s="123">
        <f>(AJ11*$D$2)/1000</f>
        <v>0.46200000000000002</v>
      </c>
      <c r="AO11" s="86"/>
      <c r="AQ11" s="272"/>
      <c r="AR11" s="281"/>
      <c r="AS11" s="272"/>
      <c r="AT11" s="272"/>
      <c r="AU11" s="272"/>
      <c r="AV11" s="260"/>
      <c r="AW11" s="274"/>
    </row>
    <row r="12" spans="1:49" s="12" customFormat="1" ht="14.1" customHeight="1">
      <c r="A12" s="471"/>
      <c r="B12" s="187"/>
      <c r="C12" s="16"/>
      <c r="D12" s="87"/>
      <c r="E12" s="133"/>
      <c r="F12" s="133"/>
      <c r="G12" s="128"/>
      <c r="H12" s="83"/>
      <c r="I12" s="86"/>
      <c r="J12" s="331"/>
      <c r="K12" s="84" t="s">
        <v>268</v>
      </c>
      <c r="L12" s="88">
        <v>10</v>
      </c>
      <c r="M12" s="226"/>
      <c r="N12" s="91"/>
      <c r="O12" s="87">
        <f>L12/100</f>
        <v>0.1</v>
      </c>
      <c r="P12" s="103">
        <f t="shared" si="2"/>
        <v>4.62</v>
      </c>
      <c r="Q12" s="86"/>
      <c r="R12" s="92" t="s">
        <v>384</v>
      </c>
      <c r="S12" s="64" t="s">
        <v>421</v>
      </c>
      <c r="T12" s="69">
        <v>0.3</v>
      </c>
      <c r="U12" s="91"/>
      <c r="V12" s="91"/>
      <c r="W12" s="158"/>
      <c r="X12" s="103">
        <f t="shared" si="3"/>
        <v>0.1386</v>
      </c>
      <c r="Y12" s="86"/>
      <c r="Z12" s="303" t="s">
        <v>50</v>
      </c>
      <c r="AA12" s="122"/>
      <c r="AB12" s="88"/>
      <c r="AC12" s="88"/>
      <c r="AD12" s="88"/>
      <c r="AE12" s="87"/>
      <c r="AF12" s="97"/>
      <c r="AG12" s="86"/>
      <c r="AH12" s="165"/>
      <c r="AI12" s="84" t="s">
        <v>268</v>
      </c>
      <c r="AJ12" s="427">
        <v>20</v>
      </c>
      <c r="AK12" s="91"/>
      <c r="AL12" s="122"/>
      <c r="AM12" s="87">
        <f>AJ12/100</f>
        <v>0.2</v>
      </c>
      <c r="AN12" s="83">
        <f>(AJ12*$D$2)/1000</f>
        <v>9.24</v>
      </c>
      <c r="AO12" s="182"/>
      <c r="AQ12" s="288"/>
      <c r="AR12" s="289"/>
      <c r="AS12" s="260"/>
      <c r="AT12" s="272"/>
      <c r="AU12" s="272"/>
      <c r="AV12" s="260"/>
      <c r="AW12" s="274"/>
    </row>
    <row r="13" spans="1:49" s="12" customFormat="1" ht="14.1" customHeight="1">
      <c r="A13" s="471"/>
      <c r="B13" s="323"/>
      <c r="C13" s="324"/>
      <c r="D13" s="325"/>
      <c r="E13" s="88"/>
      <c r="F13" s="88"/>
      <c r="G13" s="88"/>
      <c r="H13" s="97"/>
      <c r="I13" s="86"/>
      <c r="J13" s="235" t="s">
        <v>50</v>
      </c>
      <c r="K13" s="140"/>
      <c r="L13" s="151"/>
      <c r="M13" s="105"/>
      <c r="N13" s="122"/>
      <c r="O13" s="87"/>
      <c r="P13" s="123"/>
      <c r="Q13" s="86"/>
      <c r="R13" s="433" t="s">
        <v>80</v>
      </c>
      <c r="S13" s="64"/>
      <c r="T13" s="69"/>
      <c r="U13" s="91"/>
      <c r="V13" s="91"/>
      <c r="W13" s="158"/>
      <c r="X13" s="103"/>
      <c r="Y13" s="86"/>
      <c r="Z13" s="165"/>
      <c r="AA13" s="98"/>
      <c r="AB13" s="151"/>
      <c r="AC13" s="128"/>
      <c r="AD13" s="128"/>
      <c r="AE13" s="142"/>
      <c r="AF13" s="103"/>
      <c r="AG13" s="86"/>
      <c r="AH13" s="303" t="s">
        <v>135</v>
      </c>
      <c r="AI13" s="84"/>
      <c r="AJ13" s="101"/>
      <c r="AK13" s="55"/>
      <c r="AL13" s="88"/>
      <c r="AM13" s="87"/>
      <c r="AN13" s="97"/>
      <c r="AO13" s="86"/>
      <c r="AQ13" s="272"/>
      <c r="AR13" s="281"/>
      <c r="AS13" s="272"/>
      <c r="AT13" s="272"/>
      <c r="AU13" s="272"/>
      <c r="AV13" s="260"/>
      <c r="AW13" s="274"/>
    </row>
    <row r="14" spans="1:49" s="12" customFormat="1" ht="14.1" customHeight="1">
      <c r="A14" s="471"/>
      <c r="B14" s="168"/>
      <c r="C14" s="84"/>
      <c r="D14" s="88"/>
      <c r="E14" s="104"/>
      <c r="F14" s="104"/>
      <c r="G14" s="104"/>
      <c r="H14" s="97"/>
      <c r="I14" s="86"/>
      <c r="J14" s="168"/>
      <c r="K14" s="84"/>
      <c r="L14" s="88"/>
      <c r="M14" s="104"/>
      <c r="N14" s="104"/>
      <c r="O14" s="104"/>
      <c r="P14" s="97"/>
      <c r="Q14" s="86"/>
      <c r="R14" s="194" t="s">
        <v>50</v>
      </c>
      <c r="S14" s="84"/>
      <c r="T14" s="88"/>
      <c r="U14" s="87"/>
      <c r="V14" s="122"/>
      <c r="W14" s="87"/>
      <c r="X14" s="103"/>
      <c r="Y14" s="86"/>
      <c r="Z14" s="161"/>
      <c r="AA14" s="84"/>
      <c r="AB14" s="88"/>
      <c r="AC14" s="88"/>
      <c r="AD14" s="88"/>
      <c r="AE14" s="87"/>
      <c r="AF14" s="97"/>
      <c r="AG14" s="86"/>
      <c r="AH14" s="161"/>
      <c r="AI14" s="84"/>
      <c r="AJ14" s="88"/>
      <c r="AK14" s="88"/>
      <c r="AL14" s="239"/>
      <c r="AM14" s="87"/>
      <c r="AN14" s="97"/>
      <c r="AO14" s="86"/>
      <c r="AQ14" s="272"/>
      <c r="AR14" s="281"/>
      <c r="AS14" s="272"/>
      <c r="AT14" s="272"/>
      <c r="AU14" s="272"/>
      <c r="AV14" s="260"/>
      <c r="AW14" s="274"/>
    </row>
    <row r="15" spans="1:49" s="12" customFormat="1" ht="14.1" customHeight="1">
      <c r="A15" s="471" t="s">
        <v>3</v>
      </c>
      <c r="B15" s="54" t="s">
        <v>177</v>
      </c>
      <c r="C15" s="140" t="s">
        <v>130</v>
      </c>
      <c r="D15" s="88">
        <v>30</v>
      </c>
      <c r="E15" s="329">
        <f>D15/85</f>
        <v>0.35294117647058826</v>
      </c>
      <c r="F15" s="133"/>
      <c r="G15" s="87"/>
      <c r="H15" s="103">
        <f>(D15*$D$2)/1000</f>
        <v>13.86</v>
      </c>
      <c r="I15" s="89"/>
      <c r="J15" s="305" t="s">
        <v>200</v>
      </c>
      <c r="K15" s="136" t="s">
        <v>137</v>
      </c>
      <c r="L15" s="88">
        <v>35</v>
      </c>
      <c r="M15" s="135"/>
      <c r="N15" s="133"/>
      <c r="O15" s="87">
        <f>L15/100</f>
        <v>0.35</v>
      </c>
      <c r="P15" s="123">
        <f>(L15*$D$2)/1000</f>
        <v>16.170000000000002</v>
      </c>
      <c r="Q15" s="86"/>
      <c r="R15" s="54" t="s">
        <v>385</v>
      </c>
      <c r="S15" s="84" t="s">
        <v>388</v>
      </c>
      <c r="T15" s="88">
        <v>50</v>
      </c>
      <c r="U15" s="122"/>
      <c r="V15" s="91">
        <f>T15*0.5/35</f>
        <v>0.7142857142857143</v>
      </c>
      <c r="W15" s="87"/>
      <c r="X15" s="103">
        <f t="shared" si="1"/>
        <v>23.1</v>
      </c>
      <c r="Y15" s="86"/>
      <c r="Z15" s="54" t="s">
        <v>145</v>
      </c>
      <c r="AA15" s="84" t="s">
        <v>422</v>
      </c>
      <c r="AB15" s="431">
        <v>65</v>
      </c>
      <c r="AC15" s="122"/>
      <c r="AD15" s="128"/>
      <c r="AE15" s="87">
        <f>AB15/100</f>
        <v>0.65</v>
      </c>
      <c r="AF15" s="103">
        <f>(AB15*$D$2)/1000</f>
        <v>30.03</v>
      </c>
      <c r="AG15" s="89"/>
      <c r="AH15" s="54" t="s">
        <v>203</v>
      </c>
      <c r="AI15" s="150" t="s">
        <v>424</v>
      </c>
      <c r="AJ15" s="87">
        <v>15</v>
      </c>
      <c r="AK15" s="122"/>
      <c r="AL15" s="128">
        <f>AJ15/55</f>
        <v>0.27272727272727271</v>
      </c>
      <c r="AM15" s="87"/>
      <c r="AN15" s="123">
        <f>(AJ15*$D$2)/1000</f>
        <v>6.93</v>
      </c>
      <c r="AO15" s="86"/>
      <c r="AQ15" s="272"/>
      <c r="AR15" s="281"/>
      <c r="AS15" s="272"/>
      <c r="AT15" s="272"/>
      <c r="AU15" s="272"/>
      <c r="AV15" s="272"/>
      <c r="AW15" s="290"/>
    </row>
    <row r="16" spans="1:49" s="12" customFormat="1" ht="14.1" customHeight="1">
      <c r="A16" s="471"/>
      <c r="B16" s="92" t="s">
        <v>78</v>
      </c>
      <c r="C16" s="256" t="s">
        <v>179</v>
      </c>
      <c r="D16" s="88">
        <v>10</v>
      </c>
      <c r="E16" s="122"/>
      <c r="F16" s="122">
        <f>D16/35</f>
        <v>0.2857142857142857</v>
      </c>
      <c r="G16" s="87"/>
      <c r="H16" s="103">
        <f>(D16*$D$2)/1000</f>
        <v>4.62</v>
      </c>
      <c r="I16" s="89"/>
      <c r="J16" s="304" t="s">
        <v>165</v>
      </c>
      <c r="K16" s="136" t="s">
        <v>178</v>
      </c>
      <c r="L16" s="88">
        <v>50</v>
      </c>
      <c r="M16" s="122"/>
      <c r="N16" s="122">
        <f>L16*0.9/55</f>
        <v>0.81818181818181823</v>
      </c>
      <c r="O16" s="87"/>
      <c r="P16" s="123">
        <f>(L16*$D$2)/1000</f>
        <v>23.1</v>
      </c>
      <c r="Q16" s="86"/>
      <c r="R16" s="92" t="s">
        <v>386</v>
      </c>
      <c r="S16" s="84"/>
      <c r="T16" s="88"/>
      <c r="U16" s="122"/>
      <c r="V16" s="91"/>
      <c r="W16" s="87"/>
      <c r="X16" s="103"/>
      <c r="Y16" s="332"/>
      <c r="Z16" s="92" t="s">
        <v>136</v>
      </c>
      <c r="AA16" s="98" t="s">
        <v>126</v>
      </c>
      <c r="AB16" s="432">
        <v>15</v>
      </c>
      <c r="AC16" s="190"/>
      <c r="AD16" s="133">
        <f>AB16/35</f>
        <v>0.42857142857142855</v>
      </c>
      <c r="AE16" s="87"/>
      <c r="AF16" s="103">
        <f t="shared" ref="AF16" si="4">(AB16*$D$2)/1000</f>
        <v>6.93</v>
      </c>
      <c r="AG16" s="93"/>
      <c r="AH16" s="92" t="s">
        <v>205</v>
      </c>
      <c r="AI16" s="179" t="s">
        <v>206</v>
      </c>
      <c r="AJ16" s="87">
        <v>35</v>
      </c>
      <c r="AK16" s="129"/>
      <c r="AL16" s="129"/>
      <c r="AM16" s="87">
        <f>AJ16/100</f>
        <v>0.35</v>
      </c>
      <c r="AN16" s="123">
        <f>(AJ16*$D$2)/1000</f>
        <v>16.170000000000002</v>
      </c>
      <c r="AO16" s="89"/>
      <c r="AQ16" s="272"/>
      <c r="AR16" s="281"/>
      <c r="AS16" s="272"/>
      <c r="AT16" s="272"/>
      <c r="AU16" s="272"/>
      <c r="AV16" s="272"/>
      <c r="AW16" s="290"/>
    </row>
    <row r="17" spans="1:49" s="12" customFormat="1" ht="14.1" customHeight="1">
      <c r="A17" s="471"/>
      <c r="B17" s="92" t="s">
        <v>120</v>
      </c>
      <c r="C17" s="140" t="s">
        <v>181</v>
      </c>
      <c r="D17" s="88">
        <v>1</v>
      </c>
      <c r="E17" s="122"/>
      <c r="F17" s="128"/>
      <c r="G17" s="87"/>
      <c r="H17" s="103">
        <f>(D17*$D$2)/1000</f>
        <v>0.46200000000000002</v>
      </c>
      <c r="I17" s="86"/>
      <c r="J17" s="304" t="s">
        <v>129</v>
      </c>
      <c r="K17" s="136"/>
      <c r="L17" s="88"/>
      <c r="M17" s="122"/>
      <c r="N17" s="122"/>
      <c r="O17" s="87"/>
      <c r="P17" s="123"/>
      <c r="Q17" s="86"/>
      <c r="R17" s="92" t="s">
        <v>124</v>
      </c>
      <c r="S17" s="84"/>
      <c r="T17" s="88"/>
      <c r="U17" s="122"/>
      <c r="V17" s="91"/>
      <c r="W17" s="87"/>
      <c r="X17" s="103"/>
      <c r="Y17" s="86"/>
      <c r="Z17" s="92" t="s">
        <v>129</v>
      </c>
      <c r="AA17" s="179" t="s">
        <v>121</v>
      </c>
      <c r="AB17" s="427">
        <v>5</v>
      </c>
      <c r="AC17" s="342"/>
      <c r="AD17" s="339"/>
      <c r="AE17" s="87">
        <f>AB17/100</f>
        <v>0.05</v>
      </c>
      <c r="AF17" s="103">
        <f t="shared" ref="AF17" si="5">(AB17*$D$2)/1000</f>
        <v>2.31</v>
      </c>
      <c r="AG17" s="93"/>
      <c r="AH17" s="92" t="s">
        <v>208</v>
      </c>
      <c r="AI17" s="177" t="s">
        <v>180</v>
      </c>
      <c r="AJ17" s="341">
        <v>15</v>
      </c>
      <c r="AK17" s="342"/>
      <c r="AL17" s="339"/>
      <c r="AM17" s="87">
        <f>AJ17/100</f>
        <v>0.15</v>
      </c>
      <c r="AN17" s="83">
        <f>(AJ17*$D$2)/1000</f>
        <v>6.93</v>
      </c>
      <c r="AO17" s="86"/>
      <c r="AQ17" s="272"/>
      <c r="AR17" s="281"/>
      <c r="AS17" s="272"/>
      <c r="AT17" s="272"/>
      <c r="AU17" s="260"/>
      <c r="AV17" s="272"/>
      <c r="AW17" s="290"/>
    </row>
    <row r="18" spans="1:49" s="12" customFormat="1" ht="14.1" customHeight="1">
      <c r="A18" s="471"/>
      <c r="B18" s="92" t="s">
        <v>184</v>
      </c>
      <c r="C18" s="84" t="s">
        <v>121</v>
      </c>
      <c r="D18" s="88">
        <v>30</v>
      </c>
      <c r="E18" s="122"/>
      <c r="F18" s="88"/>
      <c r="G18" s="88">
        <f>D18/100</f>
        <v>0.3</v>
      </c>
      <c r="H18" s="103">
        <f>(D18*$D$2)/1000</f>
        <v>13.86</v>
      </c>
      <c r="I18" s="330"/>
      <c r="J18" s="65" t="s">
        <v>182</v>
      </c>
      <c r="K18" s="257"/>
      <c r="L18" s="240"/>
      <c r="M18" s="122"/>
      <c r="N18" s="128"/>
      <c r="O18" s="87"/>
      <c r="P18" s="123"/>
      <c r="Q18" s="86"/>
      <c r="R18" s="92" t="s">
        <v>380</v>
      </c>
      <c r="S18" s="84"/>
      <c r="T18" s="88"/>
      <c r="U18" s="122"/>
      <c r="V18" s="91"/>
      <c r="W18" s="87"/>
      <c r="X18" s="103"/>
      <c r="Y18" s="86"/>
      <c r="Z18" s="433" t="s">
        <v>120</v>
      </c>
      <c r="AA18" s="98" t="s">
        <v>153</v>
      </c>
      <c r="AB18" s="432">
        <v>5</v>
      </c>
      <c r="AC18" s="190"/>
      <c r="AD18" s="133"/>
      <c r="AE18" s="87">
        <f>AB18/100</f>
        <v>0.05</v>
      </c>
      <c r="AF18" s="103">
        <f t="shared" ref="AF18" si="6">(AB18*$D$2)/1000</f>
        <v>2.31</v>
      </c>
      <c r="AG18" s="86"/>
      <c r="AH18" s="303" t="s">
        <v>50</v>
      </c>
      <c r="AI18" s="179" t="s">
        <v>270</v>
      </c>
      <c r="AJ18" s="259">
        <v>25</v>
      </c>
      <c r="AK18" s="190">
        <f>AJ18/70</f>
        <v>0.35714285714285715</v>
      </c>
      <c r="AL18" s="133"/>
      <c r="AM18" s="87"/>
      <c r="AN18" s="123">
        <f>(AJ18*$D$2)/1000</f>
        <v>11.55</v>
      </c>
      <c r="AO18" s="86"/>
      <c r="AQ18" s="272"/>
      <c r="AR18" s="281"/>
      <c r="AS18" s="272"/>
      <c r="AT18" s="272"/>
      <c r="AU18" s="260"/>
      <c r="AV18" s="272"/>
      <c r="AW18" s="290"/>
    </row>
    <row r="19" spans="1:49" s="12" customFormat="1" ht="14.1" customHeight="1">
      <c r="A19" s="471"/>
      <c r="B19" s="100" t="s">
        <v>135</v>
      </c>
      <c r="C19" s="84"/>
      <c r="D19" s="88"/>
      <c r="E19" s="135"/>
      <c r="F19" s="133"/>
      <c r="G19" s="87"/>
      <c r="H19" s="123"/>
      <c r="I19" s="93"/>
      <c r="J19" s="100" t="s">
        <v>135</v>
      </c>
      <c r="K19" s="84"/>
      <c r="L19" s="88"/>
      <c r="M19" s="57"/>
      <c r="N19" s="88"/>
      <c r="O19" s="88"/>
      <c r="P19" s="103"/>
      <c r="Q19" s="86"/>
      <c r="R19" s="92" t="s">
        <v>99</v>
      </c>
      <c r="S19" s="183"/>
      <c r="T19" s="178"/>
      <c r="U19" s="87"/>
      <c r="V19" s="88"/>
      <c r="W19" s="122"/>
      <c r="X19" s="123"/>
      <c r="Y19" s="86"/>
      <c r="Z19" s="433" t="s">
        <v>165</v>
      </c>
      <c r="AA19" s="177"/>
      <c r="AB19" s="341"/>
      <c r="AC19" s="342"/>
      <c r="AD19" s="339"/>
      <c r="AE19" s="340"/>
      <c r="AF19" s="83"/>
      <c r="AG19" s="93"/>
      <c r="AH19" s="165"/>
      <c r="AI19" s="177"/>
      <c r="AJ19" s="341"/>
      <c r="AK19" s="342"/>
      <c r="AL19" s="339"/>
      <c r="AM19" s="340"/>
      <c r="AN19" s="83"/>
      <c r="AO19" s="89"/>
      <c r="AQ19" s="291"/>
      <c r="AR19" s="281"/>
      <c r="AS19" s="272"/>
      <c r="AT19" s="260"/>
      <c r="AU19" s="272"/>
      <c r="AV19" s="272"/>
      <c r="AW19" s="290"/>
    </row>
    <row r="20" spans="1:49" s="12" customFormat="1" ht="14.1" customHeight="1">
      <c r="A20" s="471"/>
      <c r="B20" s="91"/>
      <c r="C20" s="84"/>
      <c r="D20" s="88"/>
      <c r="E20" s="88"/>
      <c r="F20" s="88"/>
      <c r="G20" s="87"/>
      <c r="H20" s="97"/>
      <c r="I20" s="86"/>
      <c r="J20" s="91"/>
      <c r="K20" s="84"/>
      <c r="L20" s="57"/>
      <c r="M20" s="57"/>
      <c r="N20" s="57"/>
      <c r="O20" s="57"/>
      <c r="P20" s="97"/>
      <c r="Q20" s="86"/>
      <c r="R20" s="91" t="s">
        <v>387</v>
      </c>
      <c r="S20" s="84"/>
      <c r="T20" s="88"/>
      <c r="U20" s="88"/>
      <c r="V20" s="88"/>
      <c r="W20" s="87"/>
      <c r="X20" s="97"/>
      <c r="Y20" s="93"/>
      <c r="Z20" s="440" t="s">
        <v>50</v>
      </c>
      <c r="AA20" s="58"/>
      <c r="AB20" s="57"/>
      <c r="AC20" s="57"/>
      <c r="AD20" s="57"/>
      <c r="AE20" s="57"/>
      <c r="AF20" s="97"/>
      <c r="AG20" s="93"/>
      <c r="AH20" s="194"/>
      <c r="AI20" s="58"/>
      <c r="AJ20" s="57"/>
      <c r="AK20" s="57"/>
      <c r="AL20" s="57"/>
      <c r="AM20" s="57"/>
      <c r="AN20" s="97"/>
      <c r="AO20" s="86"/>
      <c r="AQ20" s="292"/>
      <c r="AR20" s="293"/>
      <c r="AS20" s="294"/>
      <c r="AT20" s="294"/>
      <c r="AU20" s="294"/>
      <c r="AV20" s="294"/>
      <c r="AW20" s="290"/>
    </row>
    <row r="21" spans="1:49" s="12" customFormat="1" ht="14.1" customHeight="1">
      <c r="A21" s="458" t="s">
        <v>4</v>
      </c>
      <c r="B21" s="160" t="s">
        <v>145</v>
      </c>
      <c r="C21" s="150" t="s">
        <v>146</v>
      </c>
      <c r="D21" s="151">
        <v>75</v>
      </c>
      <c r="E21" s="57"/>
      <c r="F21" s="57"/>
      <c r="G21" s="87">
        <f>D21/100</f>
        <v>0.75</v>
      </c>
      <c r="H21" s="103">
        <f>(D21*$D$2)/1000</f>
        <v>34.65</v>
      </c>
      <c r="I21" s="89"/>
      <c r="J21" s="171" t="s">
        <v>143</v>
      </c>
      <c r="K21" s="150" t="s">
        <v>144</v>
      </c>
      <c r="L21" s="190">
        <v>75</v>
      </c>
      <c r="M21" s="91"/>
      <c r="N21" s="191"/>
      <c r="O21" s="128">
        <f>L21/100</f>
        <v>0.75</v>
      </c>
      <c r="P21" s="192">
        <f>(L21*$D$2)/1000</f>
        <v>34.65</v>
      </c>
      <c r="Q21" s="193"/>
      <c r="R21" s="160"/>
      <c r="S21" s="150"/>
      <c r="T21" s="151"/>
      <c r="U21" s="57"/>
      <c r="V21" s="57"/>
      <c r="W21" s="87"/>
      <c r="X21" s="103"/>
      <c r="Y21" s="89"/>
      <c r="Z21" s="160" t="s">
        <v>145</v>
      </c>
      <c r="AA21" s="150" t="s">
        <v>146</v>
      </c>
      <c r="AB21" s="151">
        <v>75</v>
      </c>
      <c r="AC21" s="57"/>
      <c r="AD21" s="57"/>
      <c r="AE21" s="87">
        <f>AB21/100</f>
        <v>0.75</v>
      </c>
      <c r="AF21" s="103">
        <f>(AB21*$D$2)/1000</f>
        <v>34.65</v>
      </c>
      <c r="AG21" s="89"/>
      <c r="AH21" s="160" t="s">
        <v>145</v>
      </c>
      <c r="AI21" s="150" t="s">
        <v>146</v>
      </c>
      <c r="AJ21" s="151">
        <v>75</v>
      </c>
      <c r="AK21" s="57"/>
      <c r="AL21" s="57"/>
      <c r="AM21" s="87">
        <f>AJ21/100</f>
        <v>0.75</v>
      </c>
      <c r="AN21" s="103">
        <f>(AJ21*$D$2)/1000</f>
        <v>34.65</v>
      </c>
      <c r="AO21" s="89"/>
    </row>
    <row r="22" spans="1:49" s="12" customFormat="1" ht="14.1" customHeight="1">
      <c r="A22" s="459"/>
      <c r="B22" s="160" t="s">
        <v>149</v>
      </c>
      <c r="C22" s="456" t="s">
        <v>148</v>
      </c>
      <c r="D22" s="88"/>
      <c r="E22" s="88"/>
      <c r="F22" s="88"/>
      <c r="G22" s="87"/>
      <c r="H22" s="97"/>
      <c r="I22" s="86"/>
      <c r="J22" s="171" t="s">
        <v>147</v>
      </c>
      <c r="K22" s="456" t="s">
        <v>148</v>
      </c>
      <c r="L22" s="88"/>
      <c r="M22" s="88"/>
      <c r="N22" s="88"/>
      <c r="O22" s="87"/>
      <c r="P22" s="97"/>
      <c r="Q22" s="86"/>
      <c r="R22" s="160"/>
      <c r="S22" s="456"/>
      <c r="T22" s="88"/>
      <c r="U22" s="88"/>
      <c r="V22" s="88"/>
      <c r="W22" s="87"/>
      <c r="X22" s="97"/>
      <c r="Y22" s="86"/>
      <c r="Z22" s="160" t="s">
        <v>149</v>
      </c>
      <c r="AA22" s="456" t="s">
        <v>148</v>
      </c>
      <c r="AB22" s="88"/>
      <c r="AC22" s="88"/>
      <c r="AD22" s="88"/>
      <c r="AE22" s="87"/>
      <c r="AF22" s="97"/>
      <c r="AG22" s="86"/>
      <c r="AH22" s="160" t="s">
        <v>149</v>
      </c>
      <c r="AI22" s="456" t="s">
        <v>148</v>
      </c>
      <c r="AJ22" s="88"/>
      <c r="AK22" s="88"/>
      <c r="AL22" s="88"/>
      <c r="AM22" s="87"/>
      <c r="AN22" s="97"/>
      <c r="AO22" s="86"/>
    </row>
    <row r="23" spans="1:49" s="12" customFormat="1" ht="14.1" customHeight="1">
      <c r="A23" s="459"/>
      <c r="B23" s="160" t="s">
        <v>150</v>
      </c>
      <c r="C23" s="457"/>
      <c r="D23" s="88"/>
      <c r="E23" s="88"/>
      <c r="F23" s="57"/>
      <c r="G23" s="87"/>
      <c r="H23" s="97"/>
      <c r="I23" s="86"/>
      <c r="J23" s="171" t="s">
        <v>150</v>
      </c>
      <c r="K23" s="457"/>
      <c r="L23" s="151"/>
      <c r="M23" s="88"/>
      <c r="N23" s="57"/>
      <c r="O23" s="87"/>
      <c r="P23" s="97"/>
      <c r="Q23" s="86"/>
      <c r="R23" s="160"/>
      <c r="S23" s="457"/>
      <c r="T23" s="88"/>
      <c r="U23" s="88"/>
      <c r="V23" s="57"/>
      <c r="W23" s="87"/>
      <c r="X23" s="97"/>
      <c r="Y23" s="86"/>
      <c r="Z23" s="160" t="s">
        <v>150</v>
      </c>
      <c r="AA23" s="457"/>
      <c r="AB23" s="88"/>
      <c r="AC23" s="88"/>
      <c r="AD23" s="57"/>
      <c r="AE23" s="87"/>
      <c r="AF23" s="97"/>
      <c r="AG23" s="86"/>
      <c r="AH23" s="160" t="s">
        <v>150</v>
      </c>
      <c r="AI23" s="457"/>
      <c r="AJ23" s="88"/>
      <c r="AK23" s="88"/>
      <c r="AL23" s="57"/>
      <c r="AM23" s="87"/>
      <c r="AN23" s="97"/>
      <c r="AO23" s="86"/>
    </row>
    <row r="24" spans="1:49" s="12" customFormat="1" ht="14.1" customHeight="1">
      <c r="A24" s="459"/>
      <c r="B24" s="161" t="s">
        <v>138</v>
      </c>
      <c r="C24" s="457"/>
      <c r="D24" s="88"/>
      <c r="E24" s="88"/>
      <c r="F24" s="88"/>
      <c r="G24" s="87"/>
      <c r="H24" s="97"/>
      <c r="I24" s="86"/>
      <c r="J24" s="91" t="s">
        <v>138</v>
      </c>
      <c r="K24" s="457"/>
      <c r="L24" s="88"/>
      <c r="M24" s="88"/>
      <c r="N24" s="88"/>
      <c r="O24" s="87"/>
      <c r="P24" s="97"/>
      <c r="Q24" s="86"/>
      <c r="R24" s="161"/>
      <c r="S24" s="457"/>
      <c r="T24" s="88"/>
      <c r="U24" s="88"/>
      <c r="V24" s="88"/>
      <c r="W24" s="87"/>
      <c r="X24" s="97"/>
      <c r="Y24" s="86"/>
      <c r="Z24" s="161" t="s">
        <v>138</v>
      </c>
      <c r="AA24" s="457"/>
      <c r="AB24" s="88"/>
      <c r="AC24" s="88"/>
      <c r="AD24" s="88"/>
      <c r="AE24" s="87"/>
      <c r="AF24" s="97"/>
      <c r="AG24" s="86"/>
      <c r="AH24" s="161" t="s">
        <v>138</v>
      </c>
      <c r="AI24" s="457"/>
      <c r="AJ24" s="88"/>
      <c r="AK24" s="88"/>
      <c r="AL24" s="88"/>
      <c r="AM24" s="87"/>
      <c r="AN24" s="97"/>
      <c r="AO24" s="86"/>
      <c r="AQ24" s="270"/>
      <c r="AR24" s="271"/>
      <c r="AS24" s="272"/>
      <c r="AT24" s="273"/>
      <c r="AU24" s="273"/>
      <c r="AV24" s="273"/>
      <c r="AW24" s="274"/>
    </row>
    <row r="25" spans="1:49" s="12" customFormat="1" ht="14.1" customHeight="1">
      <c r="A25" s="458" t="s">
        <v>0</v>
      </c>
      <c r="B25" s="54" t="s">
        <v>101</v>
      </c>
      <c r="C25" s="84" t="s">
        <v>121</v>
      </c>
      <c r="D25" s="87">
        <v>3</v>
      </c>
      <c r="E25" s="66"/>
      <c r="F25" s="69"/>
      <c r="G25" s="87">
        <f>D25/100</f>
        <v>0.03</v>
      </c>
      <c r="H25" s="103">
        <f t="shared" ref="H25:H30" si="7">(D25*$D$2)/1000</f>
        <v>1.3859999999999999</v>
      </c>
      <c r="I25" s="86"/>
      <c r="J25" s="70" t="s">
        <v>193</v>
      </c>
      <c r="K25" s="64" t="s">
        <v>186</v>
      </c>
      <c r="L25" s="69">
        <v>25</v>
      </c>
      <c r="M25" s="72"/>
      <c r="N25" s="72"/>
      <c r="O25" s="128">
        <f>L25/100</f>
        <v>0.25</v>
      </c>
      <c r="P25" s="192">
        <f>(L25*$D$2)/1000</f>
        <v>11.55</v>
      </c>
      <c r="Q25" s="67"/>
      <c r="R25" s="185" t="s">
        <v>136</v>
      </c>
      <c r="S25" s="213" t="s">
        <v>373</v>
      </c>
      <c r="T25" s="72">
        <v>25</v>
      </c>
      <c r="U25" s="214"/>
      <c r="V25" s="87"/>
      <c r="W25" s="87">
        <f>T25/100</f>
        <v>0.25</v>
      </c>
      <c r="X25" s="123">
        <f>(T25*$D$2)/1000</f>
        <v>11.55</v>
      </c>
      <c r="Y25" s="86"/>
      <c r="Z25" s="212" t="s">
        <v>259</v>
      </c>
      <c r="AA25" s="213" t="s">
        <v>262</v>
      </c>
      <c r="AB25" s="72">
        <v>15</v>
      </c>
      <c r="AC25" s="214">
        <f>AB25/20</f>
        <v>0.75</v>
      </c>
      <c r="AD25" s="87"/>
      <c r="AE25" s="87"/>
      <c r="AF25" s="123">
        <f>(AB25*$D$2)/1000</f>
        <v>6.93</v>
      </c>
      <c r="AG25" s="86"/>
      <c r="AH25" s="212" t="s">
        <v>177</v>
      </c>
      <c r="AI25" s="16" t="s">
        <v>130</v>
      </c>
      <c r="AJ25" s="427">
        <v>10</v>
      </c>
      <c r="AK25" s="214">
        <f>AJ25/85</f>
        <v>0.11764705882352941</v>
      </c>
      <c r="AL25" s="87"/>
      <c r="AM25" s="87"/>
      <c r="AN25" s="103">
        <f>(AJ25*$D$2)/1000</f>
        <v>4.62</v>
      </c>
      <c r="AO25" s="67"/>
      <c r="AQ25" s="270"/>
      <c r="AR25" s="271"/>
      <c r="AS25" s="272"/>
      <c r="AT25" s="273"/>
      <c r="AU25" s="272"/>
      <c r="AV25" s="275"/>
      <c r="AW25" s="274"/>
    </row>
    <row r="26" spans="1:49" s="12" customFormat="1" ht="14.1" customHeight="1">
      <c r="A26" s="459"/>
      <c r="B26" s="92" t="s">
        <v>102</v>
      </c>
      <c r="C26" s="231" t="s">
        <v>153</v>
      </c>
      <c r="D26" s="87">
        <v>6</v>
      </c>
      <c r="E26" s="72"/>
      <c r="F26" s="72"/>
      <c r="G26" s="87">
        <f>D26/100</f>
        <v>0.06</v>
      </c>
      <c r="H26" s="103">
        <f t="shared" si="7"/>
        <v>2.7719999999999998</v>
      </c>
      <c r="I26" s="93"/>
      <c r="J26" s="71" t="s">
        <v>228</v>
      </c>
      <c r="K26" s="84" t="s">
        <v>189</v>
      </c>
      <c r="L26" s="69">
        <v>8</v>
      </c>
      <c r="M26" s="90"/>
      <c r="N26" s="88">
        <f>L26*0.5/35</f>
        <v>0.11428571428571428</v>
      </c>
      <c r="O26" s="90"/>
      <c r="P26" s="192">
        <f>(L26*$D$2)/1000</f>
        <v>3.6960000000000002</v>
      </c>
      <c r="Q26" s="67"/>
      <c r="R26" s="186" t="s">
        <v>138</v>
      </c>
      <c r="S26" s="16" t="s">
        <v>232</v>
      </c>
      <c r="T26" s="72">
        <v>25</v>
      </c>
      <c r="U26" s="133"/>
      <c r="V26" s="180">
        <f>T26/80</f>
        <v>0.3125</v>
      </c>
      <c r="W26" s="87"/>
      <c r="X26" s="123">
        <f>(T26*$D$2)/1000</f>
        <v>11.55</v>
      </c>
      <c r="Y26" s="89"/>
      <c r="Z26" s="215" t="s">
        <v>155</v>
      </c>
      <c r="AA26" s="16" t="s">
        <v>430</v>
      </c>
      <c r="AB26" s="72">
        <v>15</v>
      </c>
      <c r="AC26" s="214"/>
      <c r="AD26" s="180"/>
      <c r="AE26" s="87"/>
      <c r="AF26" s="123">
        <f>(AB26*$D$2)/1000</f>
        <v>6.93</v>
      </c>
      <c r="AG26" s="89"/>
      <c r="AH26" s="215" t="s">
        <v>78</v>
      </c>
      <c r="AI26" s="434" t="s">
        <v>274</v>
      </c>
      <c r="AJ26" s="427">
        <v>5</v>
      </c>
      <c r="AK26" s="214">
        <f>AJ26/90</f>
        <v>5.5555555555555552E-2</v>
      </c>
      <c r="AL26" s="180"/>
      <c r="AM26" s="87"/>
      <c r="AN26" s="103">
        <f t="shared" ref="AN26:AN30" si="8">(AJ26*$D$2)/1000</f>
        <v>2.31</v>
      </c>
      <c r="AO26" s="78"/>
      <c r="AQ26" s="270"/>
      <c r="AR26" s="271"/>
      <c r="AS26" s="272"/>
      <c r="AT26" s="273"/>
      <c r="AU26" s="273"/>
      <c r="AV26" s="260"/>
      <c r="AW26" s="274"/>
    </row>
    <row r="27" spans="1:49" s="12" customFormat="1" ht="14.1" customHeight="1">
      <c r="A27" s="459"/>
      <c r="B27" s="92" t="s">
        <v>71</v>
      </c>
      <c r="C27" s="179" t="s">
        <v>217</v>
      </c>
      <c r="D27" s="87">
        <v>7</v>
      </c>
      <c r="E27" s="72"/>
      <c r="F27" s="72"/>
      <c r="G27" s="87">
        <f>D27/100</f>
        <v>7.0000000000000007E-2</v>
      </c>
      <c r="H27" s="103">
        <f t="shared" si="7"/>
        <v>3.234</v>
      </c>
      <c r="I27" s="86"/>
      <c r="J27" s="71" t="s">
        <v>191</v>
      </c>
      <c r="K27" s="84" t="s">
        <v>250</v>
      </c>
      <c r="L27" s="69">
        <v>5</v>
      </c>
      <c r="M27" s="72"/>
      <c r="N27" s="72"/>
      <c r="O27" s="128">
        <f>L27/100</f>
        <v>0.05</v>
      </c>
      <c r="P27" s="192">
        <f>(L27*$D$2)/1000</f>
        <v>2.31</v>
      </c>
      <c r="Q27" s="67"/>
      <c r="R27" s="186" t="s">
        <v>230</v>
      </c>
      <c r="S27" s="16" t="s">
        <v>239</v>
      </c>
      <c r="T27" s="87">
        <v>2</v>
      </c>
      <c r="U27" s="57"/>
      <c r="V27" s="133"/>
      <c r="W27" s="133"/>
      <c r="X27" s="123">
        <f t="shared" ref="X27" si="9">(T27*$D$2)/1000</f>
        <v>0.92400000000000004</v>
      </c>
      <c r="Y27" s="67"/>
      <c r="Z27" s="215" t="s">
        <v>428</v>
      </c>
      <c r="AA27" s="213"/>
      <c r="AB27" s="72"/>
      <c r="AC27" s="128"/>
      <c r="AD27" s="133"/>
      <c r="AE27" s="87"/>
      <c r="AF27" s="123"/>
      <c r="AG27" s="67"/>
      <c r="AH27" s="215" t="s">
        <v>378</v>
      </c>
      <c r="AI27" s="16" t="s">
        <v>121</v>
      </c>
      <c r="AJ27" s="427">
        <v>5</v>
      </c>
      <c r="AK27" s="128"/>
      <c r="AL27" s="133"/>
      <c r="AM27" s="87">
        <f>AJ27/100</f>
        <v>0.05</v>
      </c>
      <c r="AN27" s="103">
        <f t="shared" si="8"/>
        <v>2.31</v>
      </c>
      <c r="AO27" s="78"/>
      <c r="AQ27" s="270"/>
      <c r="AR27" s="271"/>
      <c r="AS27" s="272"/>
      <c r="AT27" s="273"/>
      <c r="AU27" s="273"/>
      <c r="AV27" s="273"/>
      <c r="AW27" s="274"/>
    </row>
    <row r="28" spans="1:49" s="12" customFormat="1" ht="14.1" customHeight="1">
      <c r="A28" s="459"/>
      <c r="B28" s="71"/>
      <c r="C28" s="179" t="s">
        <v>157</v>
      </c>
      <c r="D28" s="184">
        <v>15</v>
      </c>
      <c r="E28" s="72"/>
      <c r="F28" s="72">
        <f>D28/80</f>
        <v>0.1875</v>
      </c>
      <c r="G28" s="72"/>
      <c r="H28" s="103">
        <f t="shared" si="7"/>
        <v>6.93</v>
      </c>
      <c r="I28" s="86"/>
      <c r="J28" s="71" t="s">
        <v>167</v>
      </c>
      <c r="K28" s="16"/>
      <c r="L28" s="69"/>
      <c r="M28" s="69"/>
      <c r="N28" s="69"/>
      <c r="O28" s="72"/>
      <c r="P28" s="192"/>
      <c r="Q28" s="67"/>
      <c r="R28" s="215" t="s">
        <v>231</v>
      </c>
      <c r="S28" s="16"/>
      <c r="T28" s="87"/>
      <c r="U28" s="57"/>
      <c r="V28" s="133"/>
      <c r="W28" s="133"/>
      <c r="X28" s="123"/>
      <c r="Y28" s="106"/>
      <c r="Z28" s="215" t="s">
        <v>426</v>
      </c>
      <c r="AA28" s="16"/>
      <c r="AB28" s="72"/>
      <c r="AC28" s="57"/>
      <c r="AD28" s="87"/>
      <c r="AE28" s="87"/>
      <c r="AF28" s="216"/>
      <c r="AG28" s="106"/>
      <c r="AH28" s="215" t="s">
        <v>0</v>
      </c>
      <c r="AI28" s="16" t="s">
        <v>377</v>
      </c>
      <c r="AJ28" s="427">
        <v>2</v>
      </c>
      <c r="AK28" s="57"/>
      <c r="AL28" s="87"/>
      <c r="AM28" s="87"/>
      <c r="AN28" s="103">
        <f t="shared" si="8"/>
        <v>0.92400000000000004</v>
      </c>
      <c r="AO28" s="78"/>
      <c r="AQ28" s="276"/>
      <c r="AR28" s="271"/>
      <c r="AS28" s="272"/>
      <c r="AT28" s="270"/>
      <c r="AU28" s="270"/>
      <c r="AV28" s="273"/>
      <c r="AW28" s="274"/>
    </row>
    <row r="29" spans="1:49" s="12" customFormat="1" ht="14.1" customHeight="1">
      <c r="A29" s="459"/>
      <c r="B29" s="71"/>
      <c r="C29" s="179" t="s">
        <v>158</v>
      </c>
      <c r="D29" s="87">
        <v>1</v>
      </c>
      <c r="E29" s="69"/>
      <c r="F29" s="69"/>
      <c r="G29" s="72"/>
      <c r="H29" s="103">
        <f t="shared" si="7"/>
        <v>0.46200000000000002</v>
      </c>
      <c r="I29" s="126"/>
      <c r="J29" s="71" t="s">
        <v>71</v>
      </c>
      <c r="K29" s="64"/>
      <c r="L29" s="69"/>
      <c r="M29" s="69"/>
      <c r="N29" s="69"/>
      <c r="O29" s="69"/>
      <c r="P29" s="118"/>
      <c r="Q29" s="106"/>
      <c r="R29" s="215" t="s">
        <v>71</v>
      </c>
      <c r="S29" s="16"/>
      <c r="T29" s="87"/>
      <c r="U29" s="228"/>
      <c r="V29" s="228"/>
      <c r="W29" s="72"/>
      <c r="X29" s="79"/>
      <c r="Y29" s="67"/>
      <c r="Z29" s="215" t="s">
        <v>427</v>
      </c>
      <c r="AA29" s="16"/>
      <c r="AB29" s="72"/>
      <c r="AC29" s="217"/>
      <c r="AD29" s="217"/>
      <c r="AE29" s="217"/>
      <c r="AF29" s="218"/>
      <c r="AG29" s="67"/>
      <c r="AH29" s="215"/>
      <c r="AI29" s="84" t="s">
        <v>122</v>
      </c>
      <c r="AJ29" s="427">
        <v>10</v>
      </c>
      <c r="AK29" s="217"/>
      <c r="AL29" s="340">
        <f>AJ29*0.9/55</f>
        <v>0.16363636363636364</v>
      </c>
      <c r="AM29" s="217"/>
      <c r="AN29" s="103">
        <f t="shared" si="8"/>
        <v>4.62</v>
      </c>
      <c r="AO29" s="78"/>
      <c r="AQ29" s="276"/>
      <c r="AR29" s="271"/>
      <c r="AS29" s="272"/>
      <c r="AT29" s="270"/>
      <c r="AU29" s="270"/>
      <c r="AV29" s="260"/>
      <c r="AW29" s="274"/>
    </row>
    <row r="30" spans="1:49" s="12" customFormat="1" ht="14.1" customHeight="1">
      <c r="A30" s="459"/>
      <c r="B30" s="295" t="s">
        <v>50</v>
      </c>
      <c r="C30" s="256" t="s">
        <v>122</v>
      </c>
      <c r="D30" s="87">
        <v>3</v>
      </c>
      <c r="E30" s="69"/>
      <c r="F30" s="69">
        <f>D30*0.9/55</f>
        <v>4.9090909090909095E-2</v>
      </c>
      <c r="G30" s="69"/>
      <c r="H30" s="103">
        <f t="shared" si="7"/>
        <v>1.3859999999999999</v>
      </c>
      <c r="I30" s="67"/>
      <c r="J30" s="215"/>
      <c r="K30" s="16"/>
      <c r="L30" s="87"/>
      <c r="M30" s="228"/>
      <c r="N30" s="228"/>
      <c r="O30" s="72"/>
      <c r="P30" s="79"/>
      <c r="Q30" s="67"/>
      <c r="R30" s="100" t="s">
        <v>50</v>
      </c>
      <c r="S30" s="179"/>
      <c r="T30" s="87"/>
      <c r="U30" s="69"/>
      <c r="V30" s="69"/>
      <c r="W30" s="72"/>
      <c r="X30" s="103"/>
      <c r="Y30" s="107"/>
      <c r="Z30" s="100"/>
      <c r="AA30" s="16"/>
      <c r="AB30" s="427"/>
      <c r="AC30" s="217"/>
      <c r="AD30" s="217"/>
      <c r="AE30" s="87"/>
      <c r="AF30" s="103"/>
      <c r="AG30" s="67"/>
      <c r="AH30" s="100"/>
      <c r="AI30" s="16" t="s">
        <v>134</v>
      </c>
      <c r="AJ30" s="427">
        <v>6</v>
      </c>
      <c r="AK30" s="217"/>
      <c r="AL30" s="217"/>
      <c r="AM30" s="87">
        <f>AJ30/100</f>
        <v>0.06</v>
      </c>
      <c r="AN30" s="103">
        <f t="shared" si="8"/>
        <v>2.7719999999999998</v>
      </c>
      <c r="AO30" s="78"/>
    </row>
    <row r="31" spans="1:49" s="12" customFormat="1" ht="14.1" customHeight="1">
      <c r="A31" s="296"/>
      <c r="B31" s="295"/>
      <c r="C31" s="59"/>
      <c r="D31" s="60"/>
      <c r="E31" s="23"/>
      <c r="F31" s="23"/>
      <c r="G31" s="23"/>
      <c r="H31" s="144"/>
      <c r="I31" s="145"/>
      <c r="J31" s="100" t="s">
        <v>50</v>
      </c>
      <c r="K31" s="343"/>
      <c r="L31" s="347"/>
      <c r="M31" s="346"/>
      <c r="N31" s="346"/>
      <c r="O31" s="72"/>
      <c r="P31" s="106"/>
      <c r="Q31" s="145"/>
      <c r="R31" s="100"/>
      <c r="S31" s="242"/>
      <c r="T31" s="241"/>
      <c r="U31" s="61"/>
      <c r="V31" s="61"/>
      <c r="W31" s="61"/>
      <c r="X31" s="144"/>
      <c r="Y31" s="145"/>
      <c r="Z31" s="100" t="s">
        <v>50</v>
      </c>
      <c r="AA31" s="344" t="s">
        <v>222</v>
      </c>
      <c r="AB31" s="60">
        <v>1</v>
      </c>
      <c r="AC31" s="61"/>
      <c r="AD31" s="61"/>
      <c r="AE31" s="61"/>
      <c r="AF31" s="144"/>
      <c r="AG31" s="145"/>
      <c r="AH31" s="100" t="s">
        <v>50</v>
      </c>
      <c r="AI31" s="343"/>
      <c r="AJ31" s="347"/>
      <c r="AK31" s="61"/>
      <c r="AL31" s="61"/>
      <c r="AM31" s="61"/>
      <c r="AN31" s="144"/>
      <c r="AO31" s="145"/>
    </row>
    <row r="32" spans="1:49" s="12" customFormat="1" ht="14.1" customHeight="1">
      <c r="A32" s="297"/>
      <c r="B32" s="18"/>
      <c r="C32" s="188" t="s">
        <v>34</v>
      </c>
      <c r="D32" s="144"/>
      <c r="E32" s="189"/>
      <c r="F32" s="189"/>
      <c r="G32" s="189"/>
      <c r="H32" s="445" t="s">
        <v>450</v>
      </c>
      <c r="I32" s="445" t="s">
        <v>451</v>
      </c>
      <c r="J32" s="74"/>
      <c r="K32" s="108" t="s">
        <v>34</v>
      </c>
      <c r="L32" s="116"/>
      <c r="M32" s="110"/>
      <c r="N32" s="110"/>
      <c r="O32" s="110"/>
      <c r="P32" s="445" t="s">
        <v>450</v>
      </c>
      <c r="Q32" s="445" t="s">
        <v>451</v>
      </c>
      <c r="R32" s="115"/>
      <c r="S32" s="108" t="s">
        <v>34</v>
      </c>
      <c r="T32" s="109"/>
      <c r="U32" s="110"/>
      <c r="V32" s="110"/>
      <c r="W32" s="110"/>
      <c r="X32" s="445" t="s">
        <v>450</v>
      </c>
      <c r="Y32" s="445" t="s">
        <v>451</v>
      </c>
      <c r="Z32" s="18"/>
      <c r="AA32" s="108" t="s">
        <v>34</v>
      </c>
      <c r="AB32" s="109"/>
      <c r="AC32" s="110"/>
      <c r="AD32" s="110"/>
      <c r="AE32" s="110"/>
      <c r="AF32" s="445" t="s">
        <v>450</v>
      </c>
      <c r="AG32" s="445" t="s">
        <v>451</v>
      </c>
      <c r="AH32" s="18"/>
      <c r="AI32" s="108" t="s">
        <v>34</v>
      </c>
      <c r="AJ32" s="109"/>
      <c r="AK32" s="110"/>
      <c r="AL32" s="110"/>
      <c r="AM32" s="110"/>
      <c r="AN32" s="445" t="s">
        <v>450</v>
      </c>
      <c r="AO32" s="445" t="s">
        <v>451</v>
      </c>
    </row>
    <row r="33" spans="1:41" s="12" customFormat="1" ht="14.1" customHeight="1">
      <c r="A33" s="476"/>
      <c r="B33" s="479" t="s">
        <v>35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5.3529411764705879</v>
      </c>
      <c r="J33" s="461" t="s">
        <v>35</v>
      </c>
      <c r="K33" s="39" t="s">
        <v>45</v>
      </c>
      <c r="L33" s="47"/>
      <c r="M33" s="117"/>
      <c r="N33" s="117"/>
      <c r="O33" s="117"/>
      <c r="P33" s="47">
        <v>4.5</v>
      </c>
      <c r="Q33" s="48">
        <f>SUM(M4:M31)</f>
        <v>5</v>
      </c>
      <c r="R33" s="463" t="s">
        <v>35</v>
      </c>
      <c r="S33" s="39" t="s">
        <v>45</v>
      </c>
      <c r="T33" s="47"/>
      <c r="U33" s="117"/>
      <c r="V33" s="117"/>
      <c r="W33" s="117"/>
      <c r="X33" s="47">
        <v>4.5</v>
      </c>
      <c r="Y33" s="48">
        <f>SUM(U4:U31)</f>
        <v>5</v>
      </c>
      <c r="Z33" s="463" t="s">
        <v>35</v>
      </c>
      <c r="AA33" s="39" t="s">
        <v>45</v>
      </c>
      <c r="AB33" s="47"/>
      <c r="AC33" s="117"/>
      <c r="AD33" s="117"/>
      <c r="AE33" s="117"/>
      <c r="AF33" s="47">
        <v>4.5</v>
      </c>
      <c r="AG33" s="48">
        <f>SUM(AC4:AC31)</f>
        <v>5.25</v>
      </c>
      <c r="AH33" s="463" t="s">
        <v>35</v>
      </c>
      <c r="AI33" s="39" t="s">
        <v>45</v>
      </c>
      <c r="AJ33" s="47"/>
      <c r="AK33" s="117"/>
      <c r="AL33" s="117"/>
      <c r="AM33" s="117"/>
      <c r="AN33" s="47">
        <v>4.5</v>
      </c>
      <c r="AO33" s="48">
        <f>SUM(AK4:AK31)</f>
        <v>5.0303454715219411</v>
      </c>
    </row>
    <row r="34" spans="1:41" s="14" customFormat="1" ht="14.1" customHeight="1">
      <c r="A34" s="477"/>
      <c r="B34" s="479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2.3508766233766236</v>
      </c>
      <c r="J34" s="461"/>
      <c r="K34" s="40" t="s">
        <v>46</v>
      </c>
      <c r="L34" s="48"/>
      <c r="M34" s="117"/>
      <c r="N34" s="117"/>
      <c r="O34" s="117"/>
      <c r="P34" s="48">
        <v>2</v>
      </c>
      <c r="Q34" s="48">
        <f>SUM(N5:N31)</f>
        <v>3.2658008658008661</v>
      </c>
      <c r="R34" s="463"/>
      <c r="S34" s="40" t="s">
        <v>46</v>
      </c>
      <c r="T34" s="48"/>
      <c r="U34" s="117"/>
      <c r="V34" s="117"/>
      <c r="W34" s="117"/>
      <c r="X34" s="48">
        <v>2</v>
      </c>
      <c r="Y34" s="48">
        <f>SUM(V5:V31)</f>
        <v>2.5982142857142856</v>
      </c>
      <c r="Z34" s="463"/>
      <c r="AA34" s="40" t="s">
        <v>46</v>
      </c>
      <c r="AB34" s="48"/>
      <c r="AC34" s="117"/>
      <c r="AD34" s="117"/>
      <c r="AE34" s="117"/>
      <c r="AF34" s="48">
        <v>2</v>
      </c>
      <c r="AG34" s="48">
        <f>SUM(AD5:AD31)</f>
        <v>2.714285714285714</v>
      </c>
      <c r="AH34" s="463"/>
      <c r="AI34" s="40" t="s">
        <v>46</v>
      </c>
      <c r="AJ34" s="48"/>
      <c r="AK34" s="117"/>
      <c r="AL34" s="117"/>
      <c r="AM34" s="117"/>
      <c r="AN34" s="48">
        <v>2</v>
      </c>
      <c r="AO34" s="48">
        <f>SUM(AL5:AL31)</f>
        <v>3.0649350649350651</v>
      </c>
    </row>
    <row r="35" spans="1:41" s="14" customFormat="1" ht="14.1" customHeight="1">
      <c r="A35" s="477"/>
      <c r="B35" s="479"/>
      <c r="C35" s="41" t="s">
        <v>36</v>
      </c>
      <c r="D35" s="96"/>
      <c r="E35" s="94"/>
      <c r="F35" s="94"/>
      <c r="G35" s="94"/>
      <c r="H35" s="48">
        <f>I35</f>
        <v>1.5100000000000002</v>
      </c>
      <c r="I35" s="48">
        <f>SUM(G7:G31)</f>
        <v>1.5100000000000002</v>
      </c>
      <c r="J35" s="461"/>
      <c r="K35" s="41" t="s">
        <v>36</v>
      </c>
      <c r="L35" s="49"/>
      <c r="M35" s="47"/>
      <c r="N35" s="47"/>
      <c r="O35" s="47"/>
      <c r="P35" s="48">
        <f>Q35</f>
        <v>1.6500000000000001</v>
      </c>
      <c r="Q35" s="48">
        <f>SUM(O7:O31)</f>
        <v>1.6500000000000001</v>
      </c>
      <c r="R35" s="463"/>
      <c r="S35" s="41" t="s">
        <v>36</v>
      </c>
      <c r="T35" s="49"/>
      <c r="U35" s="47"/>
      <c r="V35" s="47"/>
      <c r="W35" s="47"/>
      <c r="X35" s="48">
        <f>Y35</f>
        <v>0.95</v>
      </c>
      <c r="Y35" s="48">
        <f>SUM(W7:W31)</f>
        <v>0.95</v>
      </c>
      <c r="Z35" s="463"/>
      <c r="AA35" s="41" t="s">
        <v>36</v>
      </c>
      <c r="AB35" s="49"/>
      <c r="AC35" s="47"/>
      <c r="AD35" s="47"/>
      <c r="AE35" s="47"/>
      <c r="AF35" s="48">
        <f>AG35</f>
        <v>1.75</v>
      </c>
      <c r="AG35" s="48">
        <f>SUM(AE7:AE31)</f>
        <v>1.75</v>
      </c>
      <c r="AH35" s="463"/>
      <c r="AI35" s="41" t="s">
        <v>36</v>
      </c>
      <c r="AJ35" s="49"/>
      <c r="AK35" s="47"/>
      <c r="AL35" s="47"/>
      <c r="AM35" s="47"/>
      <c r="AN35" s="48">
        <f>AO35</f>
        <v>1.5600000000000003</v>
      </c>
      <c r="AO35" s="48">
        <f>SUM(AM7:AM31)</f>
        <v>1.5600000000000003</v>
      </c>
    </row>
    <row r="36" spans="1:41" s="12" customFormat="1" ht="14.1" customHeight="1">
      <c r="A36" s="477"/>
      <c r="B36" s="479"/>
      <c r="C36" s="41" t="s">
        <v>37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61"/>
      <c r="K36" s="41" t="s">
        <v>37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3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3"/>
      <c r="AA36" s="41" t="s">
        <v>37</v>
      </c>
      <c r="AB36" s="49"/>
      <c r="AC36" s="48"/>
      <c r="AD36" s="48"/>
      <c r="AE36" s="48"/>
      <c r="AF36" s="48">
        <f>AG36</f>
        <v>1</v>
      </c>
      <c r="AG36" s="48">
        <f>AB31</f>
        <v>1</v>
      </c>
      <c r="AH36" s="463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8"/>
      <c r="B37" s="480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62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4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4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4"/>
      <c r="AI37" s="39" t="s">
        <v>44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8"/>
      <c r="B38" s="480"/>
      <c r="C38" s="209" t="s">
        <v>69</v>
      </c>
      <c r="D38" s="196"/>
      <c r="E38" s="196"/>
      <c r="F38" s="196"/>
      <c r="G38" s="196"/>
      <c r="H38" s="48">
        <v>2.5</v>
      </c>
      <c r="I38" s="48">
        <v>2.5</v>
      </c>
      <c r="J38" s="462"/>
      <c r="K38" s="209" t="s">
        <v>69</v>
      </c>
      <c r="L38" s="197"/>
      <c r="M38" s="197"/>
      <c r="N38" s="197"/>
      <c r="O38" s="197"/>
      <c r="P38" s="48">
        <v>2.5</v>
      </c>
      <c r="Q38" s="48">
        <v>2.5</v>
      </c>
      <c r="R38" s="464"/>
      <c r="S38" s="209" t="s">
        <v>69</v>
      </c>
      <c r="T38" s="197"/>
      <c r="U38" s="197"/>
      <c r="V38" s="197"/>
      <c r="W38" s="197"/>
      <c r="X38" s="48">
        <v>2.5</v>
      </c>
      <c r="Y38" s="48">
        <v>2.5</v>
      </c>
      <c r="Z38" s="464"/>
      <c r="AA38" s="209" t="s">
        <v>69</v>
      </c>
      <c r="AB38" s="197"/>
      <c r="AC38" s="197"/>
      <c r="AD38" s="197"/>
      <c r="AE38" s="197"/>
      <c r="AF38" s="48">
        <v>2.5</v>
      </c>
      <c r="AG38" s="48">
        <v>2.5</v>
      </c>
      <c r="AH38" s="464"/>
      <c r="AI38" s="209" t="s">
        <v>69</v>
      </c>
      <c r="AJ38" s="197"/>
      <c r="AK38" s="197"/>
      <c r="AL38" s="197"/>
      <c r="AM38" s="197"/>
      <c r="AN38" s="48">
        <v>2.5</v>
      </c>
      <c r="AO38" s="48">
        <v>2.5</v>
      </c>
    </row>
    <row r="39" spans="1:41" s="12" customFormat="1" ht="14.25" customHeight="1">
      <c r="A39" s="478"/>
      <c r="B39" s="480"/>
      <c r="C39" s="195" t="s">
        <v>23</v>
      </c>
      <c r="D39" s="196"/>
      <c r="E39" s="196"/>
      <c r="F39" s="196"/>
      <c r="G39" s="196"/>
      <c r="H39" s="50">
        <f>(H33*70)+(H34*75)+(H35*25)+(H36*60)+(H37*150)+(H38*45)</f>
        <v>615.25</v>
      </c>
      <c r="I39" s="50">
        <f>(I33*70)+(I34*75)+(I35*25)+(I36*60)+(I37*150)+(I38*45)</f>
        <v>701.2716291061879</v>
      </c>
      <c r="J39" s="462"/>
      <c r="K39" s="195" t="s">
        <v>23</v>
      </c>
      <c r="L39" s="197"/>
      <c r="M39" s="197"/>
      <c r="N39" s="197"/>
      <c r="O39" s="197"/>
      <c r="P39" s="50">
        <f>(P33*70)+(P34*75)+(P35*25)+(P36*60)+(P37*150)+(P38*45)</f>
        <v>618.75</v>
      </c>
      <c r="Q39" s="50">
        <f>(Q33*70)+(Q34*75)+(Q35*25)+(Q36*60)+(Q37*150)+(Q38*45)</f>
        <v>748.68506493506493</v>
      </c>
      <c r="R39" s="464"/>
      <c r="S39" s="195" t="s">
        <v>23</v>
      </c>
      <c r="T39" s="197"/>
      <c r="U39" s="197"/>
      <c r="V39" s="197"/>
      <c r="W39" s="197"/>
      <c r="X39" s="50">
        <f>(X33*70)+(X34*75)+(X35*25)+(X36*60)+(X37*150)+(X38*45)</f>
        <v>601.25</v>
      </c>
      <c r="Y39" s="50">
        <f>(Y33*70)+(Y34*75)+(Y35*25)+(Y36*60)+(Y37*150)+(Y38*45)</f>
        <v>681.11607142857144</v>
      </c>
      <c r="Z39" s="464"/>
      <c r="AA39" s="195" t="s">
        <v>23</v>
      </c>
      <c r="AB39" s="197"/>
      <c r="AC39" s="197"/>
      <c r="AD39" s="197"/>
      <c r="AE39" s="197"/>
      <c r="AF39" s="50">
        <f>(AF33*70)+(AF34*75)+(AF35*25)+(AF36*60)+(AF37*150)+(AF38*45)</f>
        <v>681.25</v>
      </c>
      <c r="AG39" s="50">
        <f>(AG33*70)+(AG34*75)+(AG35*25)+(AG36*60)+(AG37*150)+(AG38*45)</f>
        <v>787.32142857142856</v>
      </c>
      <c r="AH39" s="464"/>
      <c r="AI39" s="195" t="s">
        <v>23</v>
      </c>
      <c r="AJ39" s="197"/>
      <c r="AK39" s="197"/>
      <c r="AL39" s="197"/>
      <c r="AM39" s="197"/>
      <c r="AN39" s="50">
        <f>(AN33*70)+(AN34*75)+(AN35*25)+(AN36*60)+(AN37*150)+(AN38*45)</f>
        <v>616.5</v>
      </c>
      <c r="AO39" s="50">
        <f>(AO33*70)+(AO34*75)+(AO35*25)+(AO36*60)+(AO37*150)+(AO38*45)</f>
        <v>733.49431287666573</v>
      </c>
    </row>
    <row r="40" spans="1:41" s="12" customFormat="1" ht="8.25" customHeight="1">
      <c r="A40" s="199"/>
      <c r="B40" s="200"/>
      <c r="C40" s="201"/>
      <c r="D40" s="202"/>
      <c r="E40" s="202"/>
      <c r="F40" s="202"/>
      <c r="G40" s="202"/>
      <c r="H40" s="203"/>
      <c r="I40" s="203"/>
      <c r="J40" s="204"/>
      <c r="K40" s="201"/>
      <c r="L40" s="205"/>
      <c r="M40" s="205"/>
      <c r="N40" s="205"/>
      <c r="O40" s="205"/>
      <c r="P40" s="206"/>
      <c r="Q40" s="206"/>
      <c r="R40" s="204"/>
      <c r="S40" s="201"/>
      <c r="T40" s="205"/>
      <c r="U40" s="205"/>
      <c r="V40" s="205"/>
      <c r="W40" s="205"/>
      <c r="X40" s="206"/>
      <c r="Y40" s="206"/>
      <c r="Z40" s="204"/>
      <c r="AA40" s="201"/>
      <c r="AB40" s="205"/>
      <c r="AC40" s="205"/>
      <c r="AD40" s="205"/>
      <c r="AE40" s="205"/>
      <c r="AF40" s="206"/>
      <c r="AG40" s="206"/>
      <c r="AH40" s="204"/>
      <c r="AI40" s="201"/>
      <c r="AJ40" s="205"/>
      <c r="AK40" s="205"/>
      <c r="AL40" s="205"/>
      <c r="AM40" s="205"/>
      <c r="AN40" s="206"/>
      <c r="AO40" s="206"/>
    </row>
    <row r="41" spans="1:41" ht="19.5" customHeight="1">
      <c r="C41" s="45" t="s">
        <v>31</v>
      </c>
      <c r="K41" s="45" t="s">
        <v>38</v>
      </c>
      <c r="S41" s="12" t="s">
        <v>32</v>
      </c>
    </row>
    <row r="42" spans="1:41" ht="18.75" customHeight="1">
      <c r="C42" s="465" t="s">
        <v>67</v>
      </c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C42:O42"/>
    <mergeCell ref="S22:S24"/>
    <mergeCell ref="AA22:AA24"/>
    <mergeCell ref="AI22:AI24"/>
    <mergeCell ref="A25:A30"/>
    <mergeCell ref="A33:A39"/>
    <mergeCell ref="B33:B39"/>
    <mergeCell ref="J33:J39"/>
    <mergeCell ref="R33:R39"/>
    <mergeCell ref="Z33:Z39"/>
    <mergeCell ref="AH33:AH39"/>
    <mergeCell ref="K22:K24"/>
    <mergeCell ref="A5:A7"/>
    <mergeCell ref="A8:A14"/>
    <mergeCell ref="A15:A20"/>
    <mergeCell ref="A21:A24"/>
    <mergeCell ref="C22:C24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6</vt:i4>
      </vt:variant>
    </vt:vector>
  </HeadingPairs>
  <TitlesOfParts>
    <vt:vector size="12" baseType="lpstr">
      <vt:lpstr>1月菜單</vt:lpstr>
      <vt:lpstr>素食</vt:lpstr>
      <vt:lpstr>0101~0102</vt:lpstr>
      <vt:lpstr>0105~0109</vt:lpstr>
      <vt:lpstr>0112~0116</vt:lpstr>
      <vt:lpstr>0119~0123</vt:lpstr>
      <vt:lpstr>'0101~0102'!Print_Area</vt:lpstr>
      <vt:lpstr>'0105~0109'!Print_Area</vt:lpstr>
      <vt:lpstr>'0112~0116'!Print_Area</vt:lpstr>
      <vt:lpstr>'0119~0123'!Print_Area</vt:lpstr>
      <vt:lpstr>'1月菜單'!Print_Area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2025-12-29T07:22:43Z</cp:lastPrinted>
  <dcterms:created xsi:type="dcterms:W3CDTF">2010-08-25T11:17:24Z</dcterms:created>
  <dcterms:modified xsi:type="dcterms:W3CDTF">2025-12-29T07:22:45Z</dcterms:modified>
</cp:coreProperties>
</file>