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大聚主機\共用資料\115年月菜單\2月\公辦民營\國中\供餐學校(送審後)\"/>
    </mc:Choice>
  </mc:AlternateContent>
  <xr:revisionPtr revIDLastSave="0" documentId="13_ncr:1_{EA538605-1FDE-4A8C-9059-A6DFE955E0A9}" xr6:coauthVersionLast="47" xr6:coauthVersionMax="47" xr10:uidLastSave="{00000000-0000-0000-0000-000000000000}"/>
  <bookViews>
    <workbookView xWindow="4725" yWindow="105" windowWidth="18615" windowHeight="15225" xr2:uid="{00000000-000D-0000-FFFF-FFFF00000000}"/>
  </bookViews>
  <sheets>
    <sheet name="2月菜單" sheetId="10" r:id="rId1"/>
    <sheet name="素食" sheetId="14" r:id="rId2"/>
    <sheet name="0223~0226" sheetId="16" r:id="rId3"/>
    <sheet name="0116~0119" sheetId="4" state="hidden" r:id="rId4"/>
  </sheets>
  <definedNames>
    <definedName name="_xlnm.Print_Area" localSheetId="0">'2月菜單'!$A$1:$N$12</definedName>
    <definedName name="_xlnm.Print_Area" localSheetId="1">素食!$A$1:$N$11</definedName>
  </definedNames>
  <calcPr calcId="191029"/>
</workbook>
</file>

<file path=xl/calcChain.xml><?xml version="1.0" encoding="utf-8"?>
<calcChain xmlns="http://schemas.openxmlformats.org/spreadsheetml/2006/main">
  <c r="AN38" i="16" l="1"/>
  <c r="AO37" i="16"/>
  <c r="AN37" i="16" s="1"/>
  <c r="AO36" i="16"/>
  <c r="AN36" i="16" s="1"/>
  <c r="AN40" i="16" s="1"/>
  <c r="AO35" i="16"/>
  <c r="AO34" i="16"/>
  <c r="AO40" i="16" s="1"/>
  <c r="AF38" i="16"/>
  <c r="AG37" i="16"/>
  <c r="AF37" i="16"/>
  <c r="AG36" i="16"/>
  <c r="AF36" i="16" s="1"/>
  <c r="AF40" i="16" s="1"/>
  <c r="AG35" i="16"/>
  <c r="X38" i="16"/>
  <c r="Y37" i="16"/>
  <c r="X37" i="16" s="1"/>
  <c r="Y36" i="16"/>
  <c r="X36" i="16" s="1"/>
  <c r="X40" i="16" s="1"/>
  <c r="Y35" i="16"/>
  <c r="P38" i="16"/>
  <c r="Q37" i="16"/>
  <c r="P37" i="16" s="1"/>
  <c r="Q36" i="16"/>
  <c r="P36" i="16" s="1"/>
  <c r="Q35" i="16"/>
  <c r="H38" i="16"/>
  <c r="I37" i="16"/>
  <c r="H37" i="16" s="1"/>
  <c r="I36" i="16"/>
  <c r="H36" i="16" s="1"/>
  <c r="H40" i="16" s="1"/>
  <c r="I35" i="16"/>
  <c r="P40" i="16" l="1"/>
  <c r="AF26" i="16" l="1"/>
  <c r="AE26" i="16"/>
  <c r="AF25" i="16"/>
  <c r="AD25" i="16"/>
  <c r="X21" i="16" l="1"/>
  <c r="W21" i="16"/>
  <c r="M17" i="16"/>
  <c r="X15" i="16"/>
  <c r="W15" i="16"/>
  <c r="V16" i="16"/>
  <c r="X16" i="16"/>
  <c r="G31" i="16"/>
  <c r="H31" i="16"/>
  <c r="F8" i="16"/>
  <c r="AF9" i="16"/>
  <c r="AF10" i="16"/>
  <c r="AE10" i="16"/>
  <c r="AF8" i="16" l="1"/>
  <c r="AD8" i="16"/>
  <c r="H30" i="16"/>
  <c r="F30" i="16"/>
  <c r="H29" i="16"/>
  <c r="H28" i="16"/>
  <c r="F28" i="16"/>
  <c r="H27" i="16"/>
  <c r="G27" i="16"/>
  <c r="H26" i="16"/>
  <c r="G26" i="16"/>
  <c r="H25" i="16"/>
  <c r="G25" i="16"/>
  <c r="AF17" i="16"/>
  <c r="AE17" i="16"/>
  <c r="AF16" i="16"/>
  <c r="AE16" i="16"/>
  <c r="AF15" i="16"/>
  <c r="AE15" i="16"/>
  <c r="H17" i="16"/>
  <c r="G17" i="16"/>
  <c r="H16" i="16"/>
  <c r="G16" i="16"/>
  <c r="H15" i="16"/>
  <c r="G15" i="16"/>
  <c r="H10" i="16"/>
  <c r="H9" i="16"/>
  <c r="F9" i="16"/>
  <c r="H8" i="16"/>
  <c r="X12" i="16"/>
  <c r="V12" i="16"/>
  <c r="X14" i="16"/>
  <c r="W14" i="16"/>
  <c r="X13" i="16"/>
  <c r="W13" i="16"/>
  <c r="X11" i="16"/>
  <c r="X10" i="16"/>
  <c r="W10" i="16"/>
  <c r="X9" i="16"/>
  <c r="V9" i="16"/>
  <c r="X5" i="16" l="1"/>
  <c r="U5" i="16"/>
  <c r="Y34" i="16" s="1"/>
  <c r="Y40" i="16" s="1"/>
  <c r="N26" i="16" l="1"/>
  <c r="P16" i="16" l="1"/>
  <c r="P17" i="16"/>
  <c r="P15" i="16"/>
  <c r="N8" i="16" l="1"/>
  <c r="O15" i="16"/>
  <c r="O16" i="16"/>
  <c r="P26" i="16"/>
  <c r="P25" i="16"/>
  <c r="O25" i="16"/>
  <c r="H5" i="16"/>
  <c r="E5" i="16"/>
  <c r="I34" i="16" s="1"/>
  <c r="I40" i="16" s="1"/>
  <c r="X8" i="16"/>
  <c r="V8" i="16"/>
  <c r="AF21" i="16"/>
  <c r="AE21" i="16"/>
  <c r="P21" i="16"/>
  <c r="O21" i="16"/>
  <c r="H21" i="16"/>
  <c r="G21" i="16"/>
  <c r="P8" i="16"/>
  <c r="AF6" i="16"/>
  <c r="AC6" i="16"/>
  <c r="P6" i="16"/>
  <c r="M6" i="16"/>
  <c r="AF5" i="16"/>
  <c r="AC5" i="16"/>
  <c r="AG34" i="16" s="1"/>
  <c r="AG40" i="16" s="1"/>
  <c r="P5" i="16"/>
  <c r="M5" i="16"/>
  <c r="Q34" i="16" s="1"/>
  <c r="Q40" i="16" s="1"/>
  <c r="AI3" i="16"/>
  <c r="AA3" i="16"/>
  <c r="S3" i="16"/>
  <c r="K3" i="16"/>
  <c r="N7" i="14"/>
  <c r="N6" i="14"/>
  <c r="N5" i="14"/>
  <c r="N4" i="14"/>
  <c r="N7" i="10" l="1"/>
  <c r="N6" i="10"/>
  <c r="N5" i="10"/>
  <c r="N4" i="10"/>
  <c r="H16" i="4" l="1"/>
  <c r="F16" i="4"/>
  <c r="H15" i="4"/>
  <c r="G15" i="4"/>
  <c r="U5" i="4" l="1"/>
  <c r="V10" i="4"/>
  <c r="P27" i="4"/>
  <c r="P26" i="4"/>
  <c r="P25" i="4"/>
  <c r="N25" i="4"/>
  <c r="H26" i="4"/>
  <c r="F26" i="4"/>
  <c r="H25" i="4"/>
  <c r="G25" i="4"/>
  <c r="H12" i="4"/>
  <c r="G12" i="4"/>
  <c r="H11" i="4"/>
  <c r="G11" i="4"/>
  <c r="H10" i="4"/>
  <c r="H9" i="4"/>
  <c r="F9" i="4"/>
  <c r="H8" i="4"/>
  <c r="F8" i="4"/>
  <c r="AE18" i="4" l="1"/>
  <c r="AF26" i="4"/>
  <c r="AD26" i="4"/>
  <c r="AF25" i="4"/>
  <c r="AC25" i="4"/>
  <c r="AF18" i="4"/>
  <c r="AF17" i="4"/>
  <c r="AF16" i="4"/>
  <c r="AD16" i="4"/>
  <c r="AF15" i="4"/>
  <c r="AE15" i="4"/>
  <c r="AF8" i="4"/>
  <c r="AD8" i="4"/>
  <c r="X17" i="4"/>
  <c r="V17" i="4"/>
  <c r="X16" i="4"/>
  <c r="W16" i="4"/>
  <c r="X15" i="4"/>
  <c r="W15" i="4"/>
  <c r="X14" i="4"/>
  <c r="X13" i="4"/>
  <c r="W13" i="4"/>
  <c r="X12" i="4"/>
  <c r="X11" i="4"/>
  <c r="W11" i="4"/>
  <c r="X10" i="4"/>
  <c r="X9" i="4"/>
  <c r="V9" i="4"/>
  <c r="X8" i="4"/>
  <c r="V8" i="4"/>
  <c r="X5" i="4"/>
  <c r="P18" i="4"/>
  <c r="O18" i="4"/>
  <c r="P17" i="4"/>
  <c r="O17" i="4"/>
  <c r="P16" i="4"/>
  <c r="N16" i="4"/>
  <c r="P15" i="4"/>
  <c r="O15" i="4"/>
  <c r="P11" i="4"/>
  <c r="P10" i="4"/>
  <c r="P9" i="4"/>
  <c r="P8" i="4"/>
  <c r="N8" i="4"/>
  <c r="AF6" i="4" l="1"/>
  <c r="AC6" i="4"/>
  <c r="AF5" i="4"/>
  <c r="AC5" i="4"/>
  <c r="AF21" i="4" l="1"/>
  <c r="AE21" i="4"/>
  <c r="P21" i="4"/>
  <c r="O21" i="4"/>
  <c r="H21" i="4" l="1"/>
  <c r="G21" i="4"/>
  <c r="H5" i="4"/>
  <c r="E5" i="4"/>
  <c r="M6" i="4" l="1"/>
  <c r="AO35" i="4" l="1"/>
  <c r="AG35" i="4"/>
  <c r="Y36" i="4"/>
  <c r="Y35" i="4"/>
  <c r="Q35" i="4"/>
  <c r="I36" i="4"/>
  <c r="I35" i="4"/>
  <c r="AO36" i="4" l="1"/>
  <c r="AG36" i="4"/>
  <c r="Q36" i="4"/>
  <c r="AO34" i="4" l="1"/>
  <c r="Y34" i="4" l="1"/>
  <c r="AI3" i="4" l="1"/>
  <c r="AG34" i="4"/>
  <c r="AO37" i="4" l="1"/>
  <c r="AO40" i="4" s="1"/>
  <c r="AG37" i="4"/>
  <c r="AG40" i="4" s="1"/>
  <c r="Y37" i="4"/>
  <c r="Y40" i="4" s="1"/>
  <c r="Q37" i="4"/>
  <c r="I37" i="4"/>
  <c r="P6" i="4" l="1"/>
  <c r="P5" i="4"/>
  <c r="M5" i="4"/>
  <c r="I34" i="4"/>
  <c r="I40" i="4" s="1"/>
  <c r="Q34" i="4" l="1"/>
  <c r="Q40" i="4" s="1"/>
  <c r="AA3" i="4" l="1"/>
  <c r="S3" i="4"/>
  <c r="K3" i="4"/>
</calcChain>
</file>

<file path=xl/sharedStrings.xml><?xml version="1.0" encoding="utf-8"?>
<sst xmlns="http://schemas.openxmlformats.org/spreadsheetml/2006/main" count="594" uniqueCount="266">
  <si>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</si>
  <si>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</si>
  <si>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</si>
  <si>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</si>
  <si>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</si>
  <si>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</si>
  <si>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</si>
  <si>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</si>
  <si>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</si>
  <si>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</si>
  <si>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</si>
  <si>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</si>
  <si>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</si>
  <si>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</si>
  <si>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</si>
  <si>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</si>
  <si>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屏東縣</t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</si>
  <si>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</si>
  <si>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</si>
  <si>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</si>
  <si>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</si>
  <si>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</si>
  <si>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</si>
  <si>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(五)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</si>
  <si>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</si>
  <si>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</si>
  <si>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</si>
  <si>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</si>
  <si>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</si>
  <si>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</si>
  <si>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</si>
  <si>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</si>
  <si>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</si>
  <si>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</si>
  <si>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</si>
  <si>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</si>
  <si>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</si>
  <si>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</si>
  <si>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</si>
  <si>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</si>
  <si>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</si>
  <si>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</si>
  <si>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</si>
  <si>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</si>
  <si>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</si>
  <si>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</si>
  <si>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</si>
  <si>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</si>
  <si>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米</t>
    <phoneticPr fontId="20" type="noConversion"/>
  </si>
  <si>
    <t>增加小饅頭類的小點心</t>
  </si>
  <si>
    <t>無骨雞排改柳葉魚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</si>
  <si>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</si>
  <si>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</si>
  <si>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</si>
  <si>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</si>
  <si>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</si>
  <si>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</si>
  <si>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</si>
  <si>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</si>
  <si>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</si>
  <si>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</si>
  <si>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</si>
  <si>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素食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</si>
  <si>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</si>
  <si>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</si>
  <si>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</si>
  <si>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</si>
  <si>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</si>
  <si>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白</t>
    <phoneticPr fontId="20" type="noConversion"/>
  </si>
  <si>
    <t>1~3</t>
    <phoneticPr fontId="20" type="noConversion"/>
  </si>
  <si>
    <t>(五)</t>
    <phoneticPr fontId="20" type="noConversion"/>
  </si>
  <si>
    <t>水果每人1份</t>
    <phoneticPr fontId="20" type="noConversion"/>
  </si>
  <si>
    <t>白米飯</t>
    <phoneticPr fontId="20" type="noConversion"/>
  </si>
  <si>
    <t>糙米飯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</si>
  <si>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</si>
  <si>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</si>
  <si>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</si>
  <si>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</si>
  <si>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</si>
  <si>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</si>
  <si>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</si>
  <si>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</si>
  <si>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</si>
  <si>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</si>
  <si>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</si>
  <si>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</si>
  <si>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</si>
  <si>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</si>
  <si>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</si>
  <si>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</si>
  <si>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</si>
  <si>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</si>
  <si>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鶴聲國中</t>
    <phoneticPr fontId="20" type="noConversion"/>
  </si>
  <si>
    <t xml:space="preserve">乳品類(份)  </t>
    <phoneticPr fontId="20" type="noConversion"/>
  </si>
  <si>
    <t>供應商:大聚便當有限公司 住址:屏東縣內埔鄉豐田村興中二巷26號 負責人:林國榮 營養師:陳又菁 電話:08-7798900</t>
    <phoneticPr fontId="20" type="noConversion"/>
  </si>
  <si>
    <t xml:space="preserve">有機蔬菜       </t>
    <phoneticPr fontId="20" type="noConversion"/>
  </si>
  <si>
    <t>龍</t>
    <phoneticPr fontId="20" type="noConversion"/>
  </si>
  <si>
    <t>3.麻油</t>
  </si>
  <si>
    <t>5.薑片</t>
  </si>
  <si>
    <t xml:space="preserve">總熱量(大卡)  </t>
    <phoneticPr fontId="20" type="noConversion"/>
  </si>
  <si>
    <t>營
養
供
應
比
例</t>
    <phoneticPr fontId="20" type="noConversion"/>
  </si>
  <si>
    <t>2.龍骨</t>
    <phoneticPr fontId="20" type="noConversion"/>
  </si>
  <si>
    <t>骨</t>
    <phoneticPr fontId="20" type="noConversion"/>
  </si>
  <si>
    <t>蘿</t>
    <phoneticPr fontId="20" type="noConversion"/>
  </si>
  <si>
    <t>1.蘿蔔</t>
    <phoneticPr fontId="20" type="noConversion"/>
  </si>
  <si>
    <t>蔔</t>
    <phoneticPr fontId="20" type="noConversion"/>
  </si>
  <si>
    <t xml:space="preserve"> 111學年度    第一學期  第21週學生午餐供應週期性食譜設計表</t>
    <phoneticPr fontId="20" type="noConversion"/>
  </si>
  <si>
    <t xml:space="preserve">時令蔬菜 </t>
    <phoneticPr fontId="20" type="noConversion"/>
  </si>
  <si>
    <t>海芽蛋花湯</t>
    <phoneticPr fontId="20" type="noConversion"/>
  </si>
  <si>
    <t>紅蘿蔔</t>
    <phoneticPr fontId="20" type="noConversion"/>
  </si>
  <si>
    <t>木耳</t>
    <phoneticPr fontId="20" type="noConversion"/>
  </si>
  <si>
    <t>豆腐</t>
    <phoneticPr fontId="20" type="noConversion"/>
  </si>
  <si>
    <t>烏醋</t>
    <phoneticPr fontId="20" type="noConversion"/>
  </si>
  <si>
    <t>雞蛋</t>
    <phoneticPr fontId="20" type="noConversion"/>
  </si>
  <si>
    <t>肉</t>
    <phoneticPr fontId="20" type="noConversion"/>
  </si>
  <si>
    <t>香</t>
    <phoneticPr fontId="20" type="noConversion"/>
  </si>
  <si>
    <t>3.紅蘿蔔</t>
    <phoneticPr fontId="20" type="noConversion"/>
  </si>
  <si>
    <t>瓜</t>
    <phoneticPr fontId="20" type="noConversion"/>
  </si>
  <si>
    <t>(炒)</t>
    <phoneticPr fontId="20" type="noConversion"/>
  </si>
  <si>
    <t>豆</t>
    <phoneticPr fontId="20" type="noConversion"/>
  </si>
  <si>
    <t>肉</t>
    <phoneticPr fontId="20" type="noConversion"/>
  </si>
  <si>
    <t>(煮)</t>
    <phoneticPr fontId="20" type="noConversion"/>
  </si>
  <si>
    <t>芽</t>
    <phoneticPr fontId="20" type="noConversion"/>
  </si>
  <si>
    <t>花</t>
    <phoneticPr fontId="20" type="noConversion"/>
  </si>
  <si>
    <t>銀</t>
    <phoneticPr fontId="20" type="noConversion"/>
  </si>
  <si>
    <t>紅蘿蔔</t>
    <phoneticPr fontId="20" type="noConversion"/>
  </si>
  <si>
    <t>白蘿蔔</t>
    <phoneticPr fontId="20" type="noConversion"/>
  </si>
  <si>
    <t>1.雞肉</t>
    <phoneticPr fontId="20" type="noConversion"/>
  </si>
  <si>
    <t>雞</t>
    <phoneticPr fontId="20" type="noConversion"/>
  </si>
  <si>
    <t>肉絲</t>
    <phoneticPr fontId="20" type="noConversion"/>
  </si>
  <si>
    <t>2.肉絲</t>
    <phoneticPr fontId="20" type="noConversion"/>
  </si>
  <si>
    <t>料</t>
    <phoneticPr fontId="20" type="noConversion"/>
  </si>
  <si>
    <t>4.木耳</t>
    <phoneticPr fontId="20" type="noConversion"/>
  </si>
  <si>
    <t>麻</t>
    <phoneticPr fontId="20" type="noConversion"/>
  </si>
  <si>
    <t>雞肉</t>
    <phoneticPr fontId="20" type="noConversion"/>
  </si>
  <si>
    <t>1.絞肉</t>
    <phoneticPr fontId="20" type="noConversion"/>
  </si>
  <si>
    <t>2.油豆腐</t>
    <phoneticPr fontId="20" type="noConversion"/>
  </si>
  <si>
    <t>3.油蔥酥</t>
    <phoneticPr fontId="20" type="noConversion"/>
  </si>
  <si>
    <t>4.胡蘿蔔</t>
    <phoneticPr fontId="20" type="noConversion"/>
  </si>
  <si>
    <t>5.洋蔥</t>
    <phoneticPr fontId="20" type="noConversion"/>
  </si>
  <si>
    <t>油</t>
    <phoneticPr fontId="20" type="noConversion"/>
  </si>
  <si>
    <t>腐</t>
    <phoneticPr fontId="20" type="noConversion"/>
  </si>
  <si>
    <t>肉</t>
    <phoneticPr fontId="20" type="noConversion"/>
  </si>
  <si>
    <t>燥</t>
    <phoneticPr fontId="20" type="noConversion"/>
  </si>
  <si>
    <t>絲</t>
    <phoneticPr fontId="20" type="noConversion"/>
  </si>
  <si>
    <t>蛋</t>
  </si>
  <si>
    <t>1.豆腐</t>
    <phoneticPr fontId="20" type="noConversion"/>
  </si>
  <si>
    <t>2.味增</t>
    <phoneticPr fontId="20" type="noConversion"/>
  </si>
  <si>
    <t>味</t>
    <phoneticPr fontId="20" type="noConversion"/>
  </si>
  <si>
    <t>噌</t>
    <phoneticPr fontId="20" type="noConversion"/>
  </si>
  <si>
    <t>湯</t>
    <phoneticPr fontId="20" type="noConversion"/>
  </si>
  <si>
    <t>油</t>
    <phoneticPr fontId="20" type="noConversion"/>
  </si>
  <si>
    <t>4.米酒</t>
    <phoneticPr fontId="20" type="noConversion"/>
  </si>
  <si>
    <t>1.花菜</t>
    <phoneticPr fontId="20" type="noConversion"/>
  </si>
  <si>
    <t>菜</t>
    <phoneticPr fontId="20" type="noConversion"/>
  </si>
  <si>
    <t>炒</t>
    <phoneticPr fontId="20" type="noConversion"/>
  </si>
  <si>
    <t>絲</t>
    <phoneticPr fontId="20" type="noConversion"/>
  </si>
  <si>
    <t>2.肉絲</t>
    <phoneticPr fontId="20" type="noConversion"/>
  </si>
  <si>
    <t>白</t>
    <phoneticPr fontId="20" type="noConversion"/>
  </si>
  <si>
    <t>白米</t>
    <phoneticPr fontId="20" type="noConversion"/>
  </si>
  <si>
    <t>米</t>
    <phoneticPr fontId="20" type="noConversion"/>
  </si>
  <si>
    <t>飯</t>
    <phoneticPr fontId="20" type="noConversion"/>
  </si>
  <si>
    <t>古</t>
    <phoneticPr fontId="20" type="noConversion"/>
  </si>
  <si>
    <t>早</t>
    <phoneticPr fontId="20" type="noConversion"/>
  </si>
  <si>
    <t>魚丁</t>
    <phoneticPr fontId="20" type="noConversion"/>
  </si>
  <si>
    <t>高麗菜</t>
    <phoneticPr fontId="20" type="noConversion"/>
  </si>
  <si>
    <t>油蔥酥</t>
    <phoneticPr fontId="20" type="noConversion"/>
  </si>
  <si>
    <t>筍絲</t>
    <phoneticPr fontId="20" type="noConversion"/>
  </si>
  <si>
    <t>沙茶</t>
    <phoneticPr fontId="20" type="noConversion"/>
  </si>
  <si>
    <t>小</t>
    <phoneticPr fontId="20" type="noConversion"/>
  </si>
  <si>
    <t>小肉排</t>
    <phoneticPr fontId="20" type="noConversion"/>
  </si>
  <si>
    <t>排</t>
    <phoneticPr fontId="20" type="noConversion"/>
  </si>
  <si>
    <t>雞塊</t>
    <phoneticPr fontId="20" type="noConversion"/>
  </si>
  <si>
    <t>滷</t>
    <phoneticPr fontId="20" type="noConversion"/>
  </si>
  <si>
    <t>滷包</t>
    <phoneticPr fontId="20" type="noConversion"/>
  </si>
  <si>
    <t>塊</t>
    <phoneticPr fontId="20" type="noConversion"/>
  </si>
  <si>
    <t>(滷)</t>
    <phoneticPr fontId="20" type="noConversion"/>
  </si>
  <si>
    <t>韭</t>
    <phoneticPr fontId="20" type="noConversion"/>
  </si>
  <si>
    <t>1.豆芽菜</t>
    <phoneticPr fontId="20" type="noConversion"/>
  </si>
  <si>
    <t>4.韭菜</t>
    <phoneticPr fontId="20" type="noConversion"/>
  </si>
  <si>
    <t>南</t>
    <phoneticPr fontId="20" type="noConversion"/>
  </si>
  <si>
    <r>
      <t>1.</t>
    </r>
    <r>
      <rPr>
        <b/>
        <sz val="10"/>
        <rFont val="細明體"/>
        <family val="3"/>
        <charset val="136"/>
      </rPr>
      <t>南瓜</t>
    </r>
    <phoneticPr fontId="20" type="noConversion"/>
  </si>
  <si>
    <r>
      <t>2.</t>
    </r>
    <r>
      <rPr>
        <b/>
        <sz val="10"/>
        <rFont val="細明體"/>
        <family val="3"/>
        <charset val="136"/>
      </rPr>
      <t>雞蛋</t>
    </r>
    <phoneticPr fontId="20" type="noConversion"/>
  </si>
  <si>
    <t>花</t>
  </si>
  <si>
    <t>三</t>
    <phoneticPr fontId="20" type="noConversion"/>
  </si>
  <si>
    <t>九層塔</t>
    <phoneticPr fontId="20" type="noConversion"/>
  </si>
  <si>
    <t>杏鮑菇</t>
    <phoneticPr fontId="20" type="noConversion"/>
  </si>
  <si>
    <t>3.柴魚片</t>
    <phoneticPr fontId="20" type="noConversion"/>
  </si>
  <si>
    <t>紅</t>
    <phoneticPr fontId="20" type="noConversion"/>
  </si>
  <si>
    <t>1.紅蘿蔔</t>
    <phoneticPr fontId="20" type="noConversion"/>
  </si>
  <si>
    <t>絲</t>
    <phoneticPr fontId="20" type="noConversion"/>
  </si>
  <si>
    <t>2.雞蛋</t>
    <phoneticPr fontId="20" type="noConversion"/>
  </si>
  <si>
    <t>炒</t>
    <phoneticPr fontId="20" type="noConversion"/>
  </si>
  <si>
    <t>(炒)</t>
    <phoneticPr fontId="20" type="noConversion"/>
  </si>
  <si>
    <t>古早味飯湯</t>
    <phoneticPr fontId="20" type="noConversion"/>
  </si>
  <si>
    <t>什錦高麗菜</t>
    <phoneticPr fontId="20" type="noConversion"/>
  </si>
  <si>
    <t>魚</t>
    <phoneticPr fontId="20" type="noConversion"/>
  </si>
  <si>
    <t>洋蔥</t>
    <phoneticPr fontId="20" type="noConversion"/>
  </si>
  <si>
    <t>(炸)</t>
    <phoneticPr fontId="20" type="noConversion"/>
  </si>
  <si>
    <t>什</t>
    <phoneticPr fontId="20" type="noConversion"/>
  </si>
  <si>
    <t>錦</t>
    <phoneticPr fontId="20" type="noConversion"/>
  </si>
  <si>
    <t>菇</t>
    <phoneticPr fontId="20" type="noConversion"/>
  </si>
  <si>
    <t>新鮮魚丁</t>
    <phoneticPr fontId="20" type="noConversion"/>
  </si>
  <si>
    <t>丁</t>
    <phoneticPr fontId="20" type="noConversion"/>
  </si>
  <si>
    <t>椒</t>
    <phoneticPr fontId="20" type="noConversion"/>
  </si>
  <si>
    <t>高</t>
    <phoneticPr fontId="20" type="noConversion"/>
  </si>
  <si>
    <t>麗</t>
    <phoneticPr fontId="20" type="noConversion"/>
  </si>
  <si>
    <t>蛋</t>
    <phoneticPr fontId="20" type="noConversion"/>
  </si>
  <si>
    <t>水果</t>
    <phoneticPr fontId="20" type="noConversion"/>
  </si>
  <si>
    <r>
      <t xml:space="preserve">※本校一律使用國產豬※                           </t>
    </r>
    <r>
      <rPr>
        <b/>
        <sz val="9"/>
        <rFont val="標楷體"/>
        <family val="4"/>
        <charset val="136"/>
      </rPr>
      <t xml:space="preserve">    </t>
    </r>
    <r>
      <rPr>
        <b/>
        <sz val="8"/>
        <rFont val="標楷體"/>
        <family val="4"/>
        <charset val="136"/>
      </rPr>
      <t xml:space="preserve"> </t>
    </r>
    <phoneticPr fontId="20" type="noConversion"/>
  </si>
  <si>
    <t>滷蛋</t>
    <phoneticPr fontId="20" type="noConversion"/>
  </si>
  <si>
    <t>椒鹽豆包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</si>
  <si>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</si>
  <si>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>酸</t>
    <phoneticPr fontId="20" type="noConversion"/>
  </si>
  <si>
    <t>辣</t>
    <phoneticPr fontId="20" type="noConversion"/>
  </si>
  <si>
    <t>金針菇</t>
    <phoneticPr fontId="20" type="noConversion"/>
  </si>
  <si>
    <t>2.高麗菜</t>
    <phoneticPr fontId="20" type="noConversion"/>
  </si>
  <si>
    <t>1.木耳</t>
    <phoneticPr fontId="20" type="noConversion"/>
  </si>
  <si>
    <t>絞肉</t>
    <phoneticPr fontId="20" type="noConversion"/>
  </si>
  <si>
    <t>海</t>
    <phoneticPr fontId="20" type="noConversion"/>
  </si>
  <si>
    <t>1.海芽</t>
    <phoneticPr fontId="20" type="noConversion"/>
  </si>
  <si>
    <t>黑</t>
    <phoneticPr fontId="20" type="noConversion"/>
  </si>
  <si>
    <t>胡</t>
    <phoneticPr fontId="20" type="noConversion"/>
  </si>
  <si>
    <t>雞</t>
    <phoneticPr fontId="20" type="noConversion"/>
  </si>
  <si>
    <t>翅</t>
    <phoneticPr fontId="20" type="noConversion"/>
  </si>
  <si>
    <t>乾</t>
    <phoneticPr fontId="20" type="noConversion"/>
  </si>
  <si>
    <t>酥</t>
    <phoneticPr fontId="20" type="noConversion"/>
  </si>
  <si>
    <t>風</t>
    <phoneticPr fontId="20" type="noConversion"/>
  </si>
  <si>
    <t>杯</t>
    <phoneticPr fontId="20" type="noConversion"/>
  </si>
  <si>
    <t>鮑</t>
    <phoneticPr fontId="20" type="noConversion"/>
  </si>
  <si>
    <t>香滷大溪豆干</t>
    <phoneticPr fontId="20" type="noConversion"/>
  </si>
  <si>
    <t>115年 2月 營養午餐</t>
    <phoneticPr fontId="20" type="noConversion"/>
  </si>
  <si>
    <t>黑胡椒魚丁</t>
    <phoneticPr fontId="20" type="noConversion"/>
  </si>
  <si>
    <t>2/27＜五＞</t>
    <phoneticPr fontId="20" type="noConversion"/>
  </si>
  <si>
    <t>2/26＜四＞</t>
    <phoneticPr fontId="20" type="noConversion"/>
  </si>
  <si>
    <t xml:space="preserve">2/25＜三＞ </t>
    <phoneticPr fontId="20" type="noConversion"/>
  </si>
  <si>
    <t xml:space="preserve">2/24＜二＞ </t>
    <phoneticPr fontId="20" type="noConversion"/>
  </si>
  <si>
    <t>2/23＜一＞</t>
    <phoneticPr fontId="20" type="noConversion"/>
  </si>
  <si>
    <t>風味花椰菜</t>
    <phoneticPr fontId="20" type="noConversion"/>
  </si>
  <si>
    <t xml:space="preserve">  本菜單部分食材含有甲殼類、芒果、蛋、奶類、堅果類、花生、芝麻、魚類、大豆、含麩質之穀物、使用亞硫酸鹽類等11種及其製品，若為過敏體質請至「校園食材登錄平台2.0」查詢食材資訊並避免食用</t>
    <phoneticPr fontId="20" type="noConversion"/>
  </si>
  <si>
    <t>和平紀念日 補假</t>
    <phoneticPr fontId="20" type="noConversion"/>
  </si>
  <si>
    <t>海芽針菇湯</t>
    <phoneticPr fontId="20" type="noConversion"/>
  </si>
  <si>
    <t xml:space="preserve">  本菜單部分食材含有芒果、蛋、奶類、堅果類、花生、芝麻、大豆、含麩質之穀物、使用亞硫酸鹽類等11種及其製品，若為過敏體質請至「校園食材登錄平台2.0」查詢食材資訊並避免食用</t>
    <phoneticPr fontId="20" type="noConversion"/>
  </si>
  <si>
    <t>食譜設計：               執行秘書：               校長：</t>
    <phoneticPr fontId="20" type="noConversion"/>
  </si>
  <si>
    <t>和平紀念日補假</t>
    <phoneticPr fontId="20" type="noConversion"/>
  </si>
  <si>
    <t>龍骨</t>
    <phoneticPr fontId="20" type="noConversion"/>
  </si>
  <si>
    <t>炸</t>
    <phoneticPr fontId="20" type="noConversion"/>
  </si>
  <si>
    <t>酥炸雞翅</t>
    <phoneticPr fontId="20" type="noConversion"/>
  </si>
  <si>
    <t>豆干滷肉燥</t>
    <phoneticPr fontId="20" type="noConversion"/>
  </si>
  <si>
    <t>三杯鮑菇</t>
    <phoneticPr fontId="20" type="noConversion"/>
  </si>
  <si>
    <t>酸辣湯</t>
    <phoneticPr fontId="20" type="noConversion"/>
  </si>
  <si>
    <t>豆干素肉燥</t>
    <phoneticPr fontId="20" type="noConversion"/>
  </si>
  <si>
    <t>蒲燒素鰻魚</t>
    <phoneticPr fontId="20" type="noConversion"/>
  </si>
  <si>
    <t>黑胡椒</t>
    <phoneticPr fontId="20" type="noConversion"/>
  </si>
  <si>
    <t>豆乾丁</t>
    <phoneticPr fontId="20" type="noConversion"/>
  </si>
  <si>
    <t>椰</t>
    <phoneticPr fontId="20" type="noConversion"/>
  </si>
  <si>
    <t>2.花椰菜</t>
    <phoneticPr fontId="20" type="noConversion"/>
  </si>
  <si>
    <t>米血</t>
    <phoneticPr fontId="20" type="noConversion"/>
  </si>
  <si>
    <t xml:space="preserve"> 114學年度    第二學期  第1週學生午餐供應週期性食譜設計表</t>
    <phoneticPr fontId="20" type="noConversion"/>
  </si>
  <si>
    <t>冬瓜雞肉湯</t>
    <phoneticPr fontId="20" type="noConversion"/>
  </si>
  <si>
    <t>冬瓜湯</t>
    <phoneticPr fontId="20" type="noConversion"/>
  </si>
  <si>
    <t>冬</t>
    <phoneticPr fontId="20" type="noConversion"/>
  </si>
  <si>
    <t>冬瓜</t>
    <phoneticPr fontId="20" type="noConversion"/>
  </si>
  <si>
    <t>國小1~3</t>
    <phoneticPr fontId="20" type="noConversion"/>
  </si>
  <si>
    <t>國小4~6</t>
    <phoneticPr fontId="20" type="noConversion"/>
  </si>
  <si>
    <t>東寧國小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</si>
</sst>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</numFmts>
  <fonts count="89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9"/>
      <color rgb="FF00B0F0"/>
      <name val="新細明體"/>
      <family val="1"/>
      <charset val="136"/>
    </font>
    <font>
      <b/>
      <sz val="24"/>
      <color rgb="FFFF0000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0"/>
      <color rgb="FF00B0F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7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b/>
      <sz val="9"/>
      <name val="新細明體"/>
      <family val="1"/>
      <charset val="136"/>
    </font>
    <font>
      <b/>
      <sz val="13"/>
      <name val="標楷體"/>
      <family val="4"/>
      <charset val="136"/>
    </font>
    <font>
      <b/>
      <sz val="9"/>
      <name val="標楷體"/>
      <family val="4"/>
      <charset val="136"/>
    </font>
    <font>
      <b/>
      <sz val="22"/>
      <color theme="5" tint="-0.249977111117893"/>
      <name val="新細明體"/>
      <family val="1"/>
      <charset val="136"/>
    </font>
    <font>
      <b/>
      <sz val="11"/>
      <color rgb="FF0070C0"/>
      <name val="標楷體"/>
      <family val="4"/>
      <charset val="136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rgb="FFFFCD2F"/>
        <bgColor indexed="64"/>
      </patternFill>
    </fill>
  </fills>
  <borders count="39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3" fillId="0" borderId="0"/>
  </cellStyleXfs>
  <cellXfs count="343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49" fontId="28" fillId="0" borderId="10" xfId="0" applyNumberFormat="1" applyFont="1" applyBorder="1" applyAlignment="1">
      <alignment vertical="center" shrinkToFit="1"/>
    </xf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31" fillId="0" borderId="11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6" fillId="0" borderId="11" xfId="0" applyFont="1" applyBorder="1" applyAlignment="1">
      <alignment horizontal="center" vertical="center" shrinkToFit="1"/>
    </xf>
    <xf numFmtId="0" fontId="48" fillId="0" borderId="10" xfId="0" applyFont="1" applyBorder="1" applyAlignment="1">
      <alignment horizontal="center" vertical="top" wrapText="1"/>
    </xf>
    <xf numFmtId="0" fontId="32" fillId="0" borderId="21" xfId="0" applyFont="1" applyBorder="1" applyAlignment="1">
      <alignment horizontal="center" vertical="center"/>
    </xf>
    <xf numFmtId="0" fontId="35" fillId="0" borderId="23" xfId="0" applyFont="1" applyBorder="1" applyAlignment="1">
      <alignment horizontal="center" vertical="center" shrinkToFit="1"/>
    </xf>
    <xf numFmtId="0" fontId="57" fillId="0" borderId="10" xfId="0" applyFont="1" applyBorder="1" applyAlignment="1">
      <alignment horizontal="center" vertical="top" wrapText="1"/>
    </xf>
    <xf numFmtId="177" fontId="49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177" fontId="0" fillId="0" borderId="0" xfId="0" applyNumberFormat="1">
      <alignment vertical="center"/>
    </xf>
    <xf numFmtId="0" fontId="50" fillId="0" borderId="10" xfId="0" applyFont="1" applyBorder="1" applyAlignment="1">
      <alignment horizontal="center" vertical="center" wrapText="1"/>
    </xf>
    <xf numFmtId="0" fontId="61" fillId="0" borderId="10" xfId="0" applyFont="1" applyBorder="1" applyAlignment="1">
      <alignment vertical="center" shrinkToFit="1"/>
    </xf>
    <xf numFmtId="179" fontId="61" fillId="0" borderId="10" xfId="0" applyNumberFormat="1" applyFont="1" applyBorder="1">
      <alignment vertical="center"/>
    </xf>
    <xf numFmtId="0" fontId="61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61" fillId="0" borderId="10" xfId="0" applyFont="1" applyBorder="1" applyAlignment="1">
      <alignment horizontal="center" vertical="center" shrinkToFit="1"/>
    </xf>
    <xf numFmtId="179" fontId="61" fillId="0" borderId="10" xfId="0" applyNumberFormat="1" applyFont="1" applyBorder="1" applyAlignment="1">
      <alignment horizontal="center" vertical="center"/>
    </xf>
    <xf numFmtId="0" fontId="61" fillId="0" borderId="10" xfId="0" applyFont="1" applyBorder="1" applyAlignment="1">
      <alignment horizontal="center" vertical="center"/>
    </xf>
    <xf numFmtId="177" fontId="61" fillId="0" borderId="10" xfId="0" applyNumberFormat="1" applyFont="1" applyBorder="1" applyAlignment="1">
      <alignment horizontal="center" vertical="center"/>
    </xf>
    <xf numFmtId="0" fontId="26" fillId="24" borderId="15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6" fillId="24" borderId="13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left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66" fillId="0" borderId="10" xfId="0" applyFont="1" applyBorder="1" applyAlignment="1">
      <alignment horizontal="left" wrapText="1"/>
    </xf>
    <xf numFmtId="0" fontId="66" fillId="0" borderId="10" xfId="0" applyFont="1" applyBorder="1" applyAlignment="1">
      <alignment horizontal="center" wrapText="1"/>
    </xf>
    <xf numFmtId="0" fontId="48" fillId="24" borderId="10" xfId="0" applyFont="1" applyFill="1" applyBorder="1" applyAlignment="1">
      <alignment horizontal="center" vertical="top" wrapText="1"/>
    </xf>
    <xf numFmtId="177" fontId="49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0" fontId="26" fillId="0" borderId="14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6" fillId="0" borderId="13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3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49" fontId="36" fillId="0" borderId="13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left" vertical="center"/>
    </xf>
    <xf numFmtId="49" fontId="26" fillId="0" borderId="13" xfId="0" applyNumberFormat="1" applyFont="1" applyBorder="1" applyAlignment="1">
      <alignment horizontal="center" vertical="center"/>
    </xf>
    <xf numFmtId="49" fontId="46" fillId="0" borderId="10" xfId="0" applyNumberFormat="1" applyFont="1" applyBorder="1" applyAlignment="1">
      <alignment vertical="center" shrinkToFit="1"/>
    </xf>
    <xf numFmtId="0" fontId="47" fillId="0" borderId="10" xfId="0" applyFont="1" applyBorder="1" applyAlignment="1">
      <alignment horizontal="center" vertical="center" shrinkToFit="1"/>
    </xf>
    <xf numFmtId="176" fontId="56" fillId="0" borderId="10" xfId="0" applyNumberFormat="1" applyFont="1" applyBorder="1" applyAlignment="1">
      <alignment horizontal="center" vertical="center" shrinkToFit="1"/>
    </xf>
    <xf numFmtId="177" fontId="27" fillId="0" borderId="16" xfId="0" applyNumberFormat="1" applyFont="1" applyBorder="1" applyAlignment="1">
      <alignment horizontal="center" vertical="center" shrinkToFit="1"/>
    </xf>
    <xf numFmtId="0" fontId="35" fillId="0" borderId="10" xfId="0" applyFont="1" applyBorder="1" applyAlignment="1">
      <alignment horizontal="center" vertical="top" wrapText="1"/>
    </xf>
    <xf numFmtId="0" fontId="26" fillId="0" borderId="19" xfId="0" applyFont="1" applyBorder="1" applyAlignment="1">
      <alignment horizontal="center" vertical="top" wrapText="1"/>
    </xf>
    <xf numFmtId="49" fontId="44" fillId="0" borderId="13" xfId="0" applyNumberFormat="1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top" wrapText="1"/>
    </xf>
    <xf numFmtId="177" fontId="27" fillId="25" borderId="16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3" xfId="0" applyFont="1" applyFill="1" applyBorder="1" applyAlignment="1">
      <alignment horizontal="center" vertical="top" wrapText="1"/>
    </xf>
    <xf numFmtId="176" fontId="56" fillId="24" borderId="10" xfId="0" applyNumberFormat="1" applyFont="1" applyFill="1" applyBorder="1" applyAlignment="1">
      <alignment horizontal="center" vertical="center" shrinkToFit="1"/>
    </xf>
    <xf numFmtId="0" fontId="68" fillId="0" borderId="10" xfId="0" applyFont="1" applyBorder="1" applyAlignment="1">
      <alignment horizontal="center" vertical="center" shrinkToFit="1"/>
    </xf>
    <xf numFmtId="179" fontId="68" fillId="0" borderId="10" xfId="0" applyNumberFormat="1" applyFont="1" applyBorder="1" applyAlignment="1">
      <alignment horizontal="center" vertical="center"/>
    </xf>
    <xf numFmtId="0" fontId="68" fillId="0" borderId="10" xfId="0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0" fontId="67" fillId="0" borderId="13" xfId="0" applyFont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177" fontId="29" fillId="0" borderId="10" xfId="0" applyNumberFormat="1" applyFont="1" applyBorder="1" applyAlignment="1">
      <alignment horizontal="center" vertical="center" shrinkToFit="1"/>
    </xf>
    <xf numFmtId="176" fontId="38" fillId="0" borderId="10" xfId="0" applyNumberFormat="1" applyFont="1" applyBorder="1" applyAlignment="1">
      <alignment horizontal="center" vertical="center" shrinkToFit="1"/>
    </xf>
    <xf numFmtId="0" fontId="69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2" xfId="0" applyFont="1" applyBorder="1" applyAlignment="1">
      <alignment horizontal="center" vertical="center" shrinkToFit="1"/>
    </xf>
    <xf numFmtId="0" fontId="65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1" fillId="0" borderId="10" xfId="0" applyNumberFormat="1" applyFont="1" applyBorder="1" applyAlignment="1">
      <alignment horizontal="center" vertical="center" wrapText="1"/>
    </xf>
    <xf numFmtId="0" fontId="70" fillId="0" borderId="10" xfId="0" applyFont="1" applyBorder="1" applyAlignment="1">
      <alignment horizontal="center" wrapText="1"/>
    </xf>
    <xf numFmtId="176" fontId="29" fillId="0" borderId="14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4" borderId="14" xfId="0" applyFont="1" applyFill="1" applyBorder="1" applyAlignment="1">
      <alignment horizontal="center" vertical="top" wrapText="1"/>
    </xf>
    <xf numFmtId="177" fontId="27" fillId="24" borderId="16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top" wrapText="1"/>
    </xf>
    <xf numFmtId="176" fontId="38" fillId="0" borderId="11" xfId="0" applyNumberFormat="1" applyFont="1" applyBorder="1" applyAlignment="1">
      <alignment horizontal="center" vertical="center" shrinkToFit="1"/>
    </xf>
    <xf numFmtId="0" fontId="35" fillId="0" borderId="14" xfId="0" applyFont="1" applyBorder="1" applyAlignment="1">
      <alignment horizontal="center" vertical="top" wrapText="1"/>
    </xf>
    <xf numFmtId="0" fontId="26" fillId="0" borderId="14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5" fillId="24" borderId="14" xfId="0" applyFont="1" applyFill="1" applyBorder="1" applyAlignment="1">
      <alignment horizontal="center" vertical="top" wrapText="1"/>
    </xf>
    <xf numFmtId="0" fontId="30" fillId="0" borderId="0" xfId="0" applyFont="1" applyAlignment="1">
      <alignment horizontal="center" vertical="center"/>
    </xf>
    <xf numFmtId="0" fontId="23" fillId="24" borderId="22" xfId="0" applyFont="1" applyFill="1" applyBorder="1" applyAlignment="1">
      <alignment horizontal="justify" vertical="center" wrapText="1"/>
    </xf>
    <xf numFmtId="0" fontId="26" fillId="24" borderId="14" xfId="0" applyFont="1" applyFill="1" applyBorder="1" applyAlignment="1">
      <alignment horizontal="center" vertical="center" wrapText="1"/>
    </xf>
    <xf numFmtId="0" fontId="28" fillId="24" borderId="11" xfId="0" applyFont="1" applyFill="1" applyBorder="1" applyAlignment="1">
      <alignment horizontal="center" vertical="center" shrinkToFit="1"/>
    </xf>
    <xf numFmtId="0" fontId="43" fillId="24" borderId="10" xfId="0" applyFont="1" applyFill="1" applyBorder="1" applyAlignment="1">
      <alignment horizontal="left" vertical="top" wrapText="1"/>
    </xf>
    <xf numFmtId="176" fontId="29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3" fillId="24" borderId="14" xfId="0" applyFont="1" applyFill="1" applyBorder="1" applyAlignment="1">
      <alignment horizontal="center" wrapText="1"/>
    </xf>
    <xf numFmtId="0" fontId="26" fillId="24" borderId="16" xfId="0" applyFont="1" applyFill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top" wrapText="1"/>
    </xf>
    <xf numFmtId="0" fontId="60" fillId="0" borderId="11" xfId="0" applyFont="1" applyBorder="1" applyAlignment="1">
      <alignment horizontal="center" wrapText="1"/>
    </xf>
    <xf numFmtId="0" fontId="36" fillId="0" borderId="11" xfId="0" applyFont="1" applyBorder="1" applyAlignment="1">
      <alignment horizontal="center" wrapText="1"/>
    </xf>
    <xf numFmtId="177" fontId="65" fillId="0" borderId="11" xfId="0" applyNumberFormat="1" applyFont="1" applyBorder="1" applyAlignment="1">
      <alignment horizontal="center" vertical="center" shrinkToFit="1"/>
    </xf>
    <xf numFmtId="177" fontId="61" fillId="0" borderId="10" xfId="0" applyNumberFormat="1" applyFont="1" applyBorder="1" applyAlignment="1">
      <alignment horizontal="center" vertical="center" shrinkToFit="1"/>
    </xf>
    <xf numFmtId="0" fontId="41" fillId="0" borderId="14" xfId="0" applyFont="1" applyBorder="1" applyAlignment="1">
      <alignment horizontal="center" vertical="top" wrapText="1"/>
    </xf>
    <xf numFmtId="0" fontId="41" fillId="0" borderId="10" xfId="0" applyFont="1" applyBorder="1" applyAlignment="1">
      <alignment horizontal="center" vertical="top" wrapText="1"/>
    </xf>
    <xf numFmtId="176" fontId="29" fillId="0" borderId="17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shrinkToFit="1"/>
    </xf>
    <xf numFmtId="0" fontId="51" fillId="0" borderId="10" xfId="0" applyFont="1" applyBorder="1" applyAlignment="1">
      <alignment horizontal="center" vertical="center" wrapText="1"/>
    </xf>
    <xf numFmtId="0" fontId="64" fillId="0" borderId="11" xfId="0" applyFont="1" applyBorder="1" applyAlignment="1">
      <alignment horizontal="center" vertical="center" wrapText="1"/>
    </xf>
    <xf numFmtId="0" fontId="71" fillId="0" borderId="0" xfId="0" applyFont="1" applyAlignment="1">
      <alignment horizontal="center" vertical="center"/>
    </xf>
    <xf numFmtId="0" fontId="26" fillId="24" borderId="18" xfId="0" applyFont="1" applyFill="1" applyBorder="1" applyAlignment="1">
      <alignment horizontal="center" vertical="top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176" fontId="72" fillId="24" borderId="11" xfId="0" applyNumberFormat="1" applyFont="1" applyFill="1" applyBorder="1" applyAlignment="1">
      <alignment horizontal="center" vertical="center" shrinkToFit="1"/>
    </xf>
    <xf numFmtId="0" fontId="35" fillId="24" borderId="10" xfId="0" applyFont="1" applyFill="1" applyBorder="1" applyAlignment="1">
      <alignment horizontal="center" vertical="center" wrapText="1"/>
    </xf>
    <xf numFmtId="49" fontId="26" fillId="24" borderId="20" xfId="0" applyNumberFormat="1" applyFont="1" applyFill="1" applyBorder="1" applyAlignment="1">
      <alignment horizontal="center" vertical="center"/>
    </xf>
    <xf numFmtId="0" fontId="26" fillId="24" borderId="17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6" xfId="0" applyFont="1" applyFill="1" applyBorder="1" applyAlignment="1">
      <alignment horizontal="center" vertical="center" shrinkToFit="1"/>
    </xf>
    <xf numFmtId="0" fontId="56" fillId="24" borderId="10" xfId="0" applyFont="1" applyFill="1" applyBorder="1" applyAlignment="1">
      <alignment horizontal="center" vertical="center" shrinkToFit="1"/>
    </xf>
    <xf numFmtId="176" fontId="29" fillId="24" borderId="15" xfId="0" applyNumberFormat="1" applyFont="1" applyFill="1" applyBorder="1" applyAlignment="1">
      <alignment horizontal="center" vertical="center" shrinkToFit="1"/>
    </xf>
    <xf numFmtId="0" fontId="67" fillId="24" borderId="13" xfId="0" applyFont="1" applyFill="1" applyBorder="1" applyAlignment="1">
      <alignment horizontal="center" vertical="top" wrapText="1"/>
    </xf>
    <xf numFmtId="0" fontId="26" fillId="24" borderId="16" xfId="0" applyFont="1" applyFill="1" applyBorder="1" applyAlignment="1">
      <alignment horizontal="center" vertical="top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5" xfId="0" applyFont="1" applyFill="1" applyBorder="1" applyAlignment="1">
      <alignment horizontal="left" vertical="top" wrapText="1"/>
    </xf>
    <xf numFmtId="0" fontId="40" fillId="24" borderId="11" xfId="0" applyFont="1" applyFill="1" applyBorder="1" applyAlignment="1">
      <alignment horizontal="center" vertical="top" wrapText="1"/>
    </xf>
    <xf numFmtId="49" fontId="26" fillId="24" borderId="13" xfId="0" applyNumberFormat="1" applyFont="1" applyFill="1" applyBorder="1" applyAlignment="1">
      <alignment horizontal="center" vertical="center"/>
    </xf>
    <xf numFmtId="181" fontId="42" fillId="24" borderId="11" xfId="0" applyNumberFormat="1" applyFont="1" applyFill="1" applyBorder="1" applyAlignment="1">
      <alignment horizontal="center" vertical="center" shrinkToFit="1"/>
    </xf>
    <xf numFmtId="0" fontId="35" fillId="24" borderId="15" xfId="0" applyFont="1" applyFill="1" applyBorder="1" applyAlignment="1">
      <alignment horizontal="center" vertical="top" shrinkToFit="1"/>
    </xf>
    <xf numFmtId="0" fontId="26" fillId="24" borderId="13" xfId="0" applyFont="1" applyFill="1" applyBorder="1" applyAlignment="1">
      <alignment horizontal="left" vertical="top" wrapText="1"/>
    </xf>
    <xf numFmtId="0" fontId="26" fillId="24" borderId="14" xfId="0" applyFont="1" applyFill="1" applyBorder="1" applyAlignment="1">
      <alignment horizontal="left" vertical="top" wrapText="1"/>
    </xf>
    <xf numFmtId="0" fontId="35" fillId="24" borderId="11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shrinkToFit="1"/>
    </xf>
    <xf numFmtId="176" fontId="56" fillId="24" borderId="14" xfId="0" applyNumberFormat="1" applyFont="1" applyFill="1" applyBorder="1" applyAlignment="1">
      <alignment horizontal="center" vertical="center" shrinkToFit="1"/>
    </xf>
    <xf numFmtId="0" fontId="26" fillId="24" borderId="10" xfId="0" quotePrefix="1" applyFont="1" applyFill="1" applyBorder="1" applyAlignment="1">
      <alignment horizontal="center" vertical="center"/>
    </xf>
    <xf numFmtId="177" fontId="29" fillId="0" borderId="16" xfId="0" applyNumberFormat="1" applyFont="1" applyBorder="1" applyAlignment="1">
      <alignment horizontal="center" vertical="center" shrinkToFit="1"/>
    </xf>
    <xf numFmtId="0" fontId="26" fillId="0" borderId="18" xfId="0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 wrapText="1"/>
    </xf>
    <xf numFmtId="0" fontId="44" fillId="24" borderId="13" xfId="0" applyFont="1" applyFill="1" applyBorder="1" applyAlignment="1">
      <alignment horizontal="center" vertical="center" wrapText="1"/>
    </xf>
    <xf numFmtId="0" fontId="39" fillId="0" borderId="11" xfId="0" applyFont="1" applyBorder="1" applyAlignment="1">
      <alignment horizontal="left" wrapText="1"/>
    </xf>
    <xf numFmtId="0" fontId="60" fillId="0" borderId="11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67" fillId="0" borderId="11" xfId="0" applyFont="1" applyBorder="1" applyAlignment="1">
      <alignment horizontal="center" vertical="center" wrapText="1"/>
    </xf>
    <xf numFmtId="0" fontId="61" fillId="0" borderId="11" xfId="0" applyFont="1" applyBorder="1">
      <alignment vertical="center"/>
    </xf>
    <xf numFmtId="0" fontId="68" fillId="0" borderId="11" xfId="0" applyFont="1" applyBorder="1" applyAlignment="1">
      <alignment horizontal="center" vertical="center"/>
    </xf>
    <xf numFmtId="177" fontId="68" fillId="0" borderId="11" xfId="0" applyNumberFormat="1" applyFont="1" applyBorder="1" applyAlignment="1">
      <alignment horizontal="center" vertical="center"/>
    </xf>
    <xf numFmtId="0" fontId="61" fillId="0" borderId="11" xfId="0" applyFont="1" applyBorder="1" applyAlignment="1">
      <alignment horizontal="center" vertical="center"/>
    </xf>
    <xf numFmtId="177" fontId="61" fillId="0" borderId="11" xfId="0" applyNumberFormat="1" applyFont="1" applyBorder="1" applyAlignment="1">
      <alignment horizontal="center" vertical="center"/>
    </xf>
    <xf numFmtId="0" fontId="0" fillId="0" borderId="19" xfId="0" applyBorder="1">
      <alignment vertical="center"/>
    </xf>
    <xf numFmtId="0" fontId="61" fillId="0" borderId="11" xfId="0" applyFont="1" applyBorder="1" applyAlignment="1">
      <alignment vertical="center" shrinkToFit="1"/>
    </xf>
    <xf numFmtId="179" fontId="61" fillId="0" borderId="11" xfId="0" applyNumberFormat="1" applyFont="1" applyBorder="1" applyAlignment="1">
      <alignment horizontal="center" vertical="center"/>
    </xf>
    <xf numFmtId="0" fontId="54" fillId="24" borderId="10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2" xfId="0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 wrapText="1"/>
    </xf>
    <xf numFmtId="177" fontId="49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49" fontId="44" fillId="0" borderId="11" xfId="0" applyNumberFormat="1" applyFont="1" applyBorder="1" applyAlignment="1">
      <alignment horizontal="center" vertical="center"/>
    </xf>
    <xf numFmtId="0" fontId="28" fillId="0" borderId="13" xfId="0" applyFont="1" applyBorder="1" applyAlignment="1">
      <alignment vertical="top" wrapText="1"/>
    </xf>
    <xf numFmtId="0" fontId="79" fillId="0" borderId="24" xfId="0" applyFont="1" applyBorder="1" applyAlignment="1">
      <alignment horizontal="center" vertical="center" wrapText="1"/>
    </xf>
    <xf numFmtId="176" fontId="78" fillId="24" borderId="10" xfId="0" applyNumberFormat="1" applyFont="1" applyFill="1" applyBorder="1" applyAlignment="1">
      <alignment horizontal="center" vertical="center" shrinkToFit="1"/>
    </xf>
    <xf numFmtId="0" fontId="48" fillId="0" borderId="11" xfId="0" applyFont="1" applyBorder="1" applyAlignment="1">
      <alignment horizontal="center" vertical="center" wrapText="1"/>
    </xf>
    <xf numFmtId="181" fontId="78" fillId="24" borderId="10" xfId="0" applyNumberFormat="1" applyFont="1" applyFill="1" applyBorder="1" applyAlignment="1">
      <alignment horizontal="center" vertical="center" shrinkToFit="1"/>
    </xf>
    <xf numFmtId="0" fontId="26" fillId="24" borderId="14" xfId="0" applyFont="1" applyFill="1" applyBorder="1" applyAlignment="1">
      <alignment wrapText="1"/>
    </xf>
    <xf numFmtId="0" fontId="80" fillId="0" borderId="10" xfId="0" applyFont="1" applyBorder="1" applyAlignment="1">
      <alignment horizontal="left" vertical="center" wrapText="1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24" borderId="26" xfId="0" applyFont="1" applyFill="1" applyBorder="1" applyAlignment="1">
      <alignment horizontal="center" vertical="center" wrapText="1"/>
    </xf>
    <xf numFmtId="0" fontId="81" fillId="24" borderId="14" xfId="0" applyFont="1" applyFill="1" applyBorder="1" applyAlignment="1">
      <alignment horizontal="left" vertical="center" wrapText="1"/>
    </xf>
    <xf numFmtId="176" fontId="29" fillId="25" borderId="14" xfId="0" applyNumberFormat="1" applyFont="1" applyFill="1" applyBorder="1" applyAlignment="1">
      <alignment horizontal="center" vertical="center" shrinkToFit="1"/>
    </xf>
    <xf numFmtId="49" fontId="36" fillId="0" borderId="13" xfId="0" applyNumberFormat="1" applyFont="1" applyBorder="1" applyAlignment="1">
      <alignment horizontal="center" vertical="center" textRotation="255"/>
    </xf>
    <xf numFmtId="49" fontId="67" fillId="0" borderId="13" xfId="0" applyNumberFormat="1" applyFont="1" applyBorder="1" applyAlignment="1">
      <alignment horizontal="center" vertical="center"/>
    </xf>
    <xf numFmtId="0" fontId="82" fillId="24" borderId="16" xfId="0" quotePrefix="1" applyFont="1" applyFill="1" applyBorder="1" applyAlignment="1">
      <alignment horizontal="center" vertical="center"/>
    </xf>
    <xf numFmtId="176" fontId="42" fillId="24" borderId="10" xfId="0" applyNumberFormat="1" applyFont="1" applyFill="1" applyBorder="1" applyAlignment="1">
      <alignment horizontal="center" vertical="center" shrinkToFit="1"/>
    </xf>
    <xf numFmtId="2" fontId="26" fillId="24" borderId="14" xfId="0" applyNumberFormat="1" applyFont="1" applyFill="1" applyBorder="1" applyAlignment="1">
      <alignment horizontal="center" vertical="top" wrapText="1"/>
    </xf>
    <xf numFmtId="2" fontId="26" fillId="24" borderId="10" xfId="0" applyNumberFormat="1" applyFont="1" applyFill="1" applyBorder="1" applyAlignment="1">
      <alignment horizontal="center" vertical="top" wrapText="1"/>
    </xf>
    <xf numFmtId="0" fontId="26" fillId="0" borderId="10" xfId="0" applyFont="1" applyBorder="1">
      <alignment vertical="center"/>
    </xf>
    <xf numFmtId="0" fontId="16" fillId="24" borderId="15" xfId="0" applyFont="1" applyFill="1" applyBorder="1" applyAlignment="1">
      <alignment horizontal="center" vertical="top" wrapText="1"/>
    </xf>
    <xf numFmtId="2" fontId="26" fillId="24" borderId="16" xfId="0" applyNumberFormat="1" applyFont="1" applyFill="1" applyBorder="1" applyAlignment="1">
      <alignment horizontal="center" vertical="center" wrapText="1"/>
    </xf>
    <xf numFmtId="2" fontId="35" fillId="24" borderId="10" xfId="0" applyNumberFormat="1" applyFont="1" applyFill="1" applyBorder="1" applyAlignment="1">
      <alignment horizontal="center" vertical="top" wrapText="1"/>
    </xf>
    <xf numFmtId="0" fontId="48" fillId="24" borderId="11" xfId="0" applyFont="1" applyFill="1" applyBorder="1" applyAlignment="1">
      <alignment horizontal="center" vertical="top" wrapText="1"/>
    </xf>
    <xf numFmtId="0" fontId="83" fillId="0" borderId="0" xfId="0" applyFont="1" applyAlignment="1">
      <alignment horizontal="left" vertical="center"/>
    </xf>
    <xf numFmtId="0" fontId="83" fillId="0" borderId="0" xfId="0" applyFont="1">
      <alignment vertical="center"/>
    </xf>
    <xf numFmtId="0" fontId="83" fillId="0" borderId="0" xfId="0" applyFont="1" applyAlignment="1">
      <alignment horizontal="center" vertical="center"/>
    </xf>
    <xf numFmtId="177" fontId="83" fillId="0" borderId="0" xfId="0" applyNumberFormat="1" applyFont="1">
      <alignment vertical="center"/>
    </xf>
    <xf numFmtId="0" fontId="56" fillId="0" borderId="10" xfId="0" applyFont="1" applyBorder="1" applyAlignment="1">
      <alignment horizontal="center" vertical="center" shrinkToFit="1"/>
    </xf>
    <xf numFmtId="176" fontId="29" fillId="24" borderId="11" xfId="0" applyNumberFormat="1" applyFont="1" applyFill="1" applyBorder="1" applyAlignment="1">
      <alignment horizontal="center" vertical="center" shrinkToFit="1"/>
    </xf>
    <xf numFmtId="0" fontId="36" fillId="0" borderId="15" xfId="0" applyFont="1" applyBorder="1" applyAlignment="1">
      <alignment horizontal="center" vertical="top" wrapText="1"/>
    </xf>
    <xf numFmtId="0" fontId="36" fillId="0" borderId="13" xfId="0" applyFont="1" applyBorder="1" applyAlignment="1">
      <alignment horizontal="center" vertical="top" wrapText="1"/>
    </xf>
    <xf numFmtId="0" fontId="26" fillId="0" borderId="10" xfId="0" applyFont="1" applyBorder="1" applyAlignment="1">
      <alignment wrapText="1"/>
    </xf>
    <xf numFmtId="178" fontId="31" fillId="0" borderId="27" xfId="0" applyNumberFormat="1" applyFont="1" applyBorder="1" applyAlignment="1">
      <alignment horizontal="center" vertical="center"/>
    </xf>
    <xf numFmtId="0" fontId="26" fillId="24" borderId="12" xfId="0" applyFont="1" applyFill="1" applyBorder="1" applyAlignment="1">
      <alignment horizontal="left" vertical="center" wrapText="1"/>
    </xf>
    <xf numFmtId="49" fontId="22" fillId="24" borderId="11" xfId="0" applyNumberFormat="1" applyFont="1" applyFill="1" applyBorder="1" applyAlignment="1">
      <alignment horizontal="left" vertical="center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/>
    </xf>
    <xf numFmtId="0" fontId="40" fillId="24" borderId="10" xfId="0" applyFont="1" applyFill="1" applyBorder="1" applyAlignment="1">
      <alignment horizontal="center" vertical="top" wrapText="1"/>
    </xf>
    <xf numFmtId="0" fontId="26" fillId="24" borderId="0" xfId="0" applyFont="1" applyFill="1" applyAlignment="1">
      <alignment horizontal="center" vertical="center" wrapText="1"/>
    </xf>
    <xf numFmtId="0" fontId="26" fillId="24" borderId="16" xfId="0" quotePrefix="1" applyFont="1" applyFill="1" applyBorder="1" applyAlignment="1">
      <alignment horizontal="center" vertical="center"/>
    </xf>
    <xf numFmtId="0" fontId="26" fillId="24" borderId="10" xfId="0" applyFont="1" applyFill="1" applyBorder="1" applyAlignment="1">
      <alignment horizontal="left" shrinkToFit="1"/>
    </xf>
    <xf numFmtId="177" fontId="26" fillId="24" borderId="10" xfId="0" applyNumberFormat="1" applyFont="1" applyFill="1" applyBorder="1" applyAlignment="1">
      <alignment horizontal="center" shrinkToFit="1"/>
    </xf>
    <xf numFmtId="181" fontId="72" fillId="24" borderId="11" xfId="0" applyNumberFormat="1" applyFont="1" applyFill="1" applyBorder="1" applyAlignment="1">
      <alignment horizontal="center" vertical="center" shrinkToFit="1"/>
    </xf>
    <xf numFmtId="0" fontId="26" fillId="24" borderId="15" xfId="0" applyFont="1" applyFill="1" applyBorder="1" applyAlignment="1">
      <alignment horizontal="center" vertical="center"/>
    </xf>
    <xf numFmtId="0" fontId="26" fillId="24" borderId="11" xfId="0" applyFont="1" applyFill="1" applyBorder="1" applyAlignment="1">
      <alignment horizontal="center" vertical="center"/>
    </xf>
    <xf numFmtId="0" fontId="26" fillId="24" borderId="26" xfId="0" applyFont="1" applyFill="1" applyBorder="1" applyAlignment="1">
      <alignment horizontal="left" vertical="center"/>
    </xf>
    <xf numFmtId="0" fontId="28" fillId="24" borderId="10" xfId="0" quotePrefix="1" applyFont="1" applyFill="1" applyBorder="1" applyAlignment="1">
      <alignment horizontal="center" vertical="center"/>
    </xf>
    <xf numFmtId="0" fontId="36" fillId="24" borderId="16" xfId="0" applyFont="1" applyFill="1" applyBorder="1" applyAlignment="1">
      <alignment horizontal="left" wrapText="1"/>
    </xf>
    <xf numFmtId="0" fontId="84" fillId="24" borderId="10" xfId="0" applyFont="1" applyFill="1" applyBorder="1" applyAlignment="1">
      <alignment horizontal="left" vertical="center" wrapText="1"/>
    </xf>
    <xf numFmtId="49" fontId="26" fillId="24" borderId="13" xfId="0" applyNumberFormat="1" applyFont="1" applyFill="1" applyBorder="1" applyAlignment="1">
      <alignment horizontal="center" vertical="center" textRotation="255"/>
    </xf>
    <xf numFmtId="0" fontId="67" fillId="24" borderId="13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shrinkToFit="1"/>
    </xf>
    <xf numFmtId="49" fontId="67" fillId="24" borderId="11" xfId="0" applyNumberFormat="1" applyFont="1" applyFill="1" applyBorder="1" applyAlignment="1">
      <alignment horizontal="center" vertical="center"/>
    </xf>
    <xf numFmtId="0" fontId="28" fillId="24" borderId="13" xfId="0" applyFont="1" applyFill="1" applyBorder="1" applyAlignment="1">
      <alignment horizontal="center" vertical="top" wrapText="1"/>
    </xf>
    <xf numFmtId="0" fontId="62" fillId="24" borderId="10" xfId="0" applyFont="1" applyFill="1" applyBorder="1" applyAlignment="1">
      <alignment vertical="center" wrapText="1"/>
    </xf>
    <xf numFmtId="176" fontId="56" fillId="0" borderId="14" xfId="0" applyNumberFormat="1" applyFont="1" applyBorder="1" applyAlignment="1">
      <alignment horizontal="center" vertical="center" shrinkToFit="1"/>
    </xf>
    <xf numFmtId="0" fontId="63" fillId="0" borderId="10" xfId="0" applyFont="1" applyBorder="1" applyAlignment="1">
      <alignment horizontal="center" vertical="center" wrapText="1"/>
    </xf>
    <xf numFmtId="49" fontId="26" fillId="24" borderId="15" xfId="0" applyNumberFormat="1" applyFont="1" applyFill="1" applyBorder="1" applyAlignment="1">
      <alignment horizontal="center" vertical="center"/>
    </xf>
    <xf numFmtId="0" fontId="26" fillId="0" borderId="29" xfId="0" applyFont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/>
    </xf>
    <xf numFmtId="0" fontId="32" fillId="0" borderId="29" xfId="0" applyFont="1" applyBorder="1" applyAlignment="1">
      <alignment horizontal="center" vertical="center"/>
    </xf>
    <xf numFmtId="0" fontId="52" fillId="0" borderId="29" xfId="0" applyFont="1" applyBorder="1" applyAlignment="1">
      <alignment horizontal="center" vertical="center" wrapText="1"/>
    </xf>
    <xf numFmtId="0" fontId="33" fillId="0" borderId="29" xfId="0" applyFont="1" applyBorder="1" applyAlignment="1">
      <alignment horizontal="center" vertical="center" wrapText="1"/>
    </xf>
    <xf numFmtId="0" fontId="37" fillId="0" borderId="29" xfId="0" applyFont="1" applyBorder="1" applyAlignment="1">
      <alignment horizontal="center" vertical="center" wrapText="1"/>
    </xf>
    <xf numFmtId="0" fontId="77" fillId="0" borderId="29" xfId="0" applyFont="1" applyBorder="1" applyAlignment="1">
      <alignment horizontal="center" vertical="center" wrapText="1"/>
    </xf>
    <xf numFmtId="0" fontId="34" fillId="0" borderId="29" xfId="0" applyFont="1" applyBorder="1" applyAlignment="1">
      <alignment horizontal="center" vertical="center" wrapText="1"/>
    </xf>
    <xf numFmtId="0" fontId="76" fillId="0" borderId="29" xfId="0" applyFont="1" applyBorder="1" applyAlignment="1">
      <alignment horizontal="center" vertical="center" wrapText="1"/>
    </xf>
    <xf numFmtId="0" fontId="23" fillId="24" borderId="31" xfId="0" applyFont="1" applyFill="1" applyBorder="1" applyAlignment="1">
      <alignment horizontal="justify" vertical="center" wrapText="1"/>
    </xf>
    <xf numFmtId="178" fontId="31" fillId="0" borderId="32" xfId="0" applyNumberFormat="1" applyFont="1" applyBorder="1" applyAlignment="1">
      <alignment horizontal="center" vertical="center"/>
    </xf>
    <xf numFmtId="180" fontId="31" fillId="0" borderId="10" xfId="0" applyNumberFormat="1" applyFont="1" applyBorder="1" applyAlignment="1">
      <alignment horizontal="center" vertical="center" shrinkToFit="1"/>
    </xf>
    <xf numFmtId="0" fontId="50" fillId="24" borderId="29" xfId="0" applyFont="1" applyFill="1" applyBorder="1" applyAlignment="1">
      <alignment horizontal="center" vertical="center" wrapText="1"/>
    </xf>
    <xf numFmtId="0" fontId="54" fillId="24" borderId="29" xfId="0" applyFont="1" applyFill="1" applyBorder="1" applyAlignment="1">
      <alignment horizontal="center" vertical="center" wrapText="1"/>
    </xf>
    <xf numFmtId="0" fontId="63" fillId="24" borderId="29" xfId="0" applyFont="1" applyFill="1" applyBorder="1" applyAlignment="1">
      <alignment horizontal="center" vertical="center" wrapText="1"/>
    </xf>
    <xf numFmtId="180" fontId="31" fillId="24" borderId="29" xfId="0" applyNumberFormat="1" applyFont="1" applyFill="1" applyBorder="1" applyAlignment="1">
      <alignment horizontal="center" vertical="center" wrapText="1"/>
    </xf>
    <xf numFmtId="0" fontId="31" fillId="24" borderId="29" xfId="0" applyFont="1" applyFill="1" applyBorder="1" applyAlignment="1">
      <alignment horizontal="center" vertical="center" wrapText="1"/>
    </xf>
    <xf numFmtId="0" fontId="31" fillId="0" borderId="29" xfId="0" applyFont="1" applyBorder="1" applyAlignment="1">
      <alignment horizontal="center" vertical="center" wrapText="1"/>
    </xf>
    <xf numFmtId="0" fontId="25" fillId="0" borderId="28" xfId="0" applyFont="1" applyBorder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179" fontId="31" fillId="24" borderId="33" xfId="0" applyNumberFormat="1" applyFont="1" applyFill="1" applyBorder="1" applyAlignment="1">
      <alignment horizontal="center" vertical="center" shrinkToFit="1"/>
    </xf>
    <xf numFmtId="179" fontId="31" fillId="0" borderId="10" xfId="0" applyNumberFormat="1" applyFont="1" applyBorder="1" applyAlignment="1">
      <alignment horizontal="center" vertical="center" shrinkToFit="1"/>
    </xf>
    <xf numFmtId="177" fontId="27" fillId="25" borderId="14" xfId="0" applyNumberFormat="1" applyFont="1" applyFill="1" applyBorder="1" applyAlignment="1">
      <alignment horizontal="center" vertical="center" shrinkToFit="1"/>
    </xf>
    <xf numFmtId="177" fontId="29" fillId="0" borderId="14" xfId="0" applyNumberFormat="1" applyFont="1" applyBorder="1" applyAlignment="1">
      <alignment horizontal="center" vertical="center" shrinkToFit="1"/>
    </xf>
    <xf numFmtId="177" fontId="27" fillId="24" borderId="14" xfId="0" applyNumberFormat="1" applyFont="1" applyFill="1" applyBorder="1" applyAlignment="1">
      <alignment horizontal="center" vertical="center" shrinkToFit="1"/>
    </xf>
    <xf numFmtId="176" fontId="29" fillId="0" borderId="24" xfId="0" applyNumberFormat="1" applyFont="1" applyBorder="1" applyAlignment="1">
      <alignment horizontal="center" vertical="center" shrinkToFit="1"/>
    </xf>
    <xf numFmtId="0" fontId="66" fillId="0" borderId="10" xfId="0" applyFont="1" applyBorder="1" applyAlignment="1">
      <alignment horizontal="left" vertical="center" wrapText="1"/>
    </xf>
    <xf numFmtId="0" fontId="66" fillId="0" borderId="10" xfId="0" applyFont="1" applyBorder="1" applyAlignment="1">
      <alignment horizontal="center" vertical="center" wrapText="1"/>
    </xf>
    <xf numFmtId="176" fontId="29" fillId="24" borderId="14" xfId="0" applyNumberFormat="1" applyFont="1" applyFill="1" applyBorder="1" applyAlignment="1">
      <alignment horizontal="center" vertical="center" shrinkToFit="1"/>
    </xf>
    <xf numFmtId="0" fontId="51" fillId="0" borderId="0" xfId="0" applyFont="1" applyAlignment="1">
      <alignment horizontal="center" vertical="center" wrapText="1"/>
    </xf>
    <xf numFmtId="0" fontId="28" fillId="24" borderId="12" xfId="0" applyFont="1" applyFill="1" applyBorder="1" applyAlignment="1">
      <alignment horizontal="left" vertical="top" wrapText="1"/>
    </xf>
    <xf numFmtId="0" fontId="26" fillId="24" borderId="17" xfId="0" applyFont="1" applyFill="1" applyBorder="1" applyAlignment="1">
      <alignment horizontal="left" vertical="top" wrapText="1"/>
    </xf>
    <xf numFmtId="49" fontId="67" fillId="24" borderId="13" xfId="0" applyNumberFormat="1" applyFont="1" applyFill="1" applyBorder="1" applyAlignment="1">
      <alignment horizontal="center" vertical="center"/>
    </xf>
    <xf numFmtId="49" fontId="74" fillId="0" borderId="12" xfId="0" applyNumberFormat="1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 wrapText="1"/>
    </xf>
    <xf numFmtId="0" fontId="50" fillId="0" borderId="0" xfId="0" applyFont="1" applyAlignment="1">
      <alignment horizontal="center" vertical="center" wrapText="1"/>
    </xf>
    <xf numFmtId="0" fontId="23" fillId="26" borderId="35" xfId="0" applyFont="1" applyFill="1" applyBorder="1" applyAlignment="1">
      <alignment horizontal="justify" vertical="center" wrapText="1"/>
    </xf>
    <xf numFmtId="0" fontId="24" fillId="26" borderId="25" xfId="0" applyFont="1" applyFill="1" applyBorder="1" applyAlignment="1">
      <alignment vertical="center" wrapText="1"/>
    </xf>
    <xf numFmtId="0" fontId="25" fillId="26" borderId="25" xfId="0" applyFont="1" applyFill="1" applyBorder="1" applyAlignment="1">
      <alignment vertical="center" wrapText="1"/>
    </xf>
    <xf numFmtId="0" fontId="25" fillId="26" borderId="37" xfId="0" applyFont="1" applyFill="1" applyBorder="1" applyAlignment="1">
      <alignment vertical="center" wrapText="1"/>
    </xf>
    <xf numFmtId="0" fontId="51" fillId="24" borderId="28" xfId="0" applyFont="1" applyFill="1" applyBorder="1" applyAlignment="1">
      <alignment horizontal="center" vertical="center" wrapText="1"/>
    </xf>
    <xf numFmtId="0" fontId="64" fillId="0" borderId="28" xfId="0" applyFont="1" applyBorder="1" applyAlignment="1">
      <alignment horizontal="center" vertical="center" wrapText="1"/>
    </xf>
    <xf numFmtId="179" fontId="31" fillId="24" borderId="11" xfId="0" applyNumberFormat="1" applyFont="1" applyFill="1" applyBorder="1" applyAlignment="1">
      <alignment horizontal="center" vertical="center" shrinkToFit="1"/>
    </xf>
    <xf numFmtId="180" fontId="31" fillId="24" borderId="11" xfId="0" applyNumberFormat="1" applyFont="1" applyFill="1" applyBorder="1" applyAlignment="1">
      <alignment horizontal="center" vertical="center" wrapText="1"/>
    </xf>
    <xf numFmtId="0" fontId="31" fillId="24" borderId="11" xfId="0" applyFont="1" applyFill="1" applyBorder="1" applyAlignment="1">
      <alignment horizontal="center" vertical="center" wrapText="1"/>
    </xf>
    <xf numFmtId="176" fontId="26" fillId="0" borderId="17" xfId="0" applyNumberFormat="1" applyFont="1" applyBorder="1" applyAlignment="1">
      <alignment horizontal="center" vertical="center" shrinkToFit="1"/>
    </xf>
    <xf numFmtId="0" fontId="54" fillId="0" borderId="11" xfId="0" applyFont="1" applyBorder="1" applyAlignment="1">
      <alignment horizontal="center" vertical="center" wrapText="1"/>
    </xf>
    <xf numFmtId="0" fontId="36" fillId="0" borderId="10" xfId="0" applyFont="1" applyBorder="1" applyAlignment="1">
      <alignment horizontal="center" shrinkToFit="1"/>
    </xf>
    <xf numFmtId="0" fontId="88" fillId="0" borderId="0" xfId="0" applyFont="1" applyAlignment="1">
      <alignment vertical="center" wrapText="1"/>
    </xf>
    <xf numFmtId="0" fontId="24" fillId="0" borderId="38" xfId="0" applyFont="1" applyBorder="1" applyAlignment="1">
      <alignment horizontal="left" vertical="center" wrapText="1"/>
    </xf>
    <xf numFmtId="0" fontId="25" fillId="0" borderId="0" xfId="0" applyFont="1">
      <alignment vertical="center"/>
    </xf>
    <xf numFmtId="0" fontId="30" fillId="0" borderId="0" xfId="0" applyFont="1" applyAlignment="1">
      <alignment horizontal="center" vertical="center"/>
    </xf>
    <xf numFmtId="0" fontId="0" fillId="0" borderId="0" xfId="0">
      <alignment vertical="center"/>
    </xf>
    <xf numFmtId="0" fontId="30" fillId="0" borderId="25" xfId="0" applyFont="1" applyBorder="1" applyAlignment="1">
      <alignment horizontal="center" vertical="center" wrapText="1"/>
    </xf>
    <xf numFmtId="0" fontId="58" fillId="0" borderId="25" xfId="0" applyFont="1" applyBorder="1" applyAlignment="1">
      <alignment horizontal="center" vertical="center" wrapText="1"/>
    </xf>
    <xf numFmtId="0" fontId="85" fillId="26" borderId="36" xfId="0" applyFont="1" applyFill="1" applyBorder="1" applyAlignment="1">
      <alignment horizontal="center" vertical="center" wrapText="1"/>
    </xf>
    <xf numFmtId="0" fontId="85" fillId="26" borderId="25" xfId="0" applyFont="1" applyFill="1" applyBorder="1" applyAlignment="1">
      <alignment horizontal="center" vertical="center" wrapText="1"/>
    </xf>
    <xf numFmtId="0" fontId="75" fillId="0" borderId="0" xfId="0" applyFont="1" applyAlignment="1">
      <alignment horizontal="left" vertical="center"/>
    </xf>
    <xf numFmtId="49" fontId="87" fillId="0" borderId="18" xfId="0" applyNumberFormat="1" applyFont="1" applyBorder="1" applyAlignment="1">
      <alignment horizontal="center" vertical="center" textRotation="255"/>
    </xf>
    <xf numFmtId="49" fontId="87" fillId="0" borderId="26" xfId="0" applyNumberFormat="1" applyFont="1" applyBorder="1" applyAlignment="1">
      <alignment horizontal="center" vertical="center" textRotation="255"/>
    </xf>
    <xf numFmtId="49" fontId="87" fillId="0" borderId="34" xfId="0" applyNumberFormat="1" applyFont="1" applyBorder="1" applyAlignment="1">
      <alignment horizontal="center" vertical="center" textRotation="255"/>
    </xf>
    <xf numFmtId="49" fontId="87" fillId="0" borderId="19" xfId="0" applyNumberFormat="1" applyFont="1" applyBorder="1" applyAlignment="1">
      <alignment horizontal="center" vertical="center" textRotation="255"/>
    </xf>
    <xf numFmtId="49" fontId="87" fillId="0" borderId="0" xfId="0" applyNumberFormat="1" applyFont="1" applyAlignment="1">
      <alignment horizontal="center" vertical="center" textRotation="255"/>
    </xf>
    <xf numFmtId="49" fontId="87" fillId="0" borderId="20" xfId="0" applyNumberFormat="1" applyFont="1" applyBorder="1" applyAlignment="1">
      <alignment horizontal="center" vertical="center" textRotation="255"/>
    </xf>
    <xf numFmtId="49" fontId="87" fillId="0" borderId="16" xfId="0" applyNumberFormat="1" applyFont="1" applyBorder="1" applyAlignment="1">
      <alignment horizontal="center" vertical="center" textRotation="255"/>
    </xf>
    <xf numFmtId="49" fontId="87" fillId="0" borderId="24" xfId="0" applyNumberFormat="1" applyFont="1" applyBorder="1" applyAlignment="1">
      <alignment horizontal="center" vertical="center" textRotation="255"/>
    </xf>
    <xf numFmtId="49" fontId="87" fillId="0" borderId="17" xfId="0" applyNumberFormat="1" applyFont="1" applyBorder="1" applyAlignment="1">
      <alignment horizontal="center" vertical="center" textRotation="255"/>
    </xf>
    <xf numFmtId="0" fontId="0" fillId="0" borderId="0" xfId="0" applyAlignment="1">
      <alignment horizontal="center" vertical="center"/>
    </xf>
    <xf numFmtId="0" fontId="62" fillId="24" borderId="10" xfId="0" applyFont="1" applyFill="1" applyBorder="1" applyAlignment="1">
      <alignment horizontal="left" vertical="top" wrapText="1"/>
    </xf>
    <xf numFmtId="0" fontId="59" fillId="24" borderId="10" xfId="0" applyFont="1" applyFill="1" applyBorder="1" applyAlignment="1">
      <alignment vertical="center" wrapText="1"/>
    </xf>
    <xf numFmtId="0" fontId="45" fillId="0" borderId="13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9" fillId="24" borderId="0" xfId="0" applyFont="1" applyFill="1" applyAlignment="1">
      <alignment horizontal="left" vertical="center" shrinkToFit="1"/>
    </xf>
    <xf numFmtId="0" fontId="29" fillId="0" borderId="24" xfId="0" applyFont="1" applyBorder="1" applyAlignment="1">
      <alignment horizontal="left" vertical="center"/>
    </xf>
    <xf numFmtId="0" fontId="28" fillId="0" borderId="24" xfId="0" applyFont="1" applyBorder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49" fontId="29" fillId="0" borderId="18" xfId="0" applyNumberFormat="1" applyFont="1" applyBorder="1" applyAlignment="1">
      <alignment horizontal="center" vertical="center" wrapText="1"/>
    </xf>
    <xf numFmtId="49" fontId="29" fillId="0" borderId="19" xfId="0" applyNumberFormat="1" applyFont="1" applyBorder="1" applyAlignment="1">
      <alignment horizontal="center" vertical="center" wrapText="1"/>
    </xf>
    <xf numFmtId="49" fontId="29" fillId="0" borderId="16" xfId="0" applyNumberFormat="1" applyFont="1" applyBorder="1" applyAlignment="1">
      <alignment horizontal="center" vertical="center" wrapText="1"/>
    </xf>
    <xf numFmtId="0" fontId="55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49" fontId="29" fillId="0" borderId="14" xfId="0" applyNumberFormat="1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 shrinkToFi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3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49" fontId="29" fillId="0" borderId="10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00000000-0005-0000-0000-000013000000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FFCD2F"/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19050</xdr:colOff>
      <xdr:row>4</xdr:row>
      <xdr:rowOff>114300</xdr:rowOff>
    </xdr:from>
    <xdr:to>
      <xdr:col>5</xdr:col>
      <xdr:colOff>268916</xdr:colOff>
      <xdr:row>4</xdr:row>
      <xdr:rowOff>333375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9ABF55C7-F150-4EC6-BA22-D861C00C12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57700" y="22764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2</xdr:col>
      <xdr:colOff>28575</xdr:colOff>
      <xdr:row>3</xdr:row>
      <xdr:rowOff>114300</xdr:rowOff>
    </xdr:from>
    <xdr:to>
      <xdr:col>2</xdr:col>
      <xdr:colOff>278441</xdr:colOff>
      <xdr:row>3</xdr:row>
      <xdr:rowOff>333375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D43EA192-AFEA-49C2-887E-CE1D1F9C64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47800" y="18573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2</xdr:col>
      <xdr:colOff>19050</xdr:colOff>
      <xdr:row>5</xdr:row>
      <xdr:rowOff>114300</xdr:rowOff>
    </xdr:from>
    <xdr:to>
      <xdr:col>2</xdr:col>
      <xdr:colOff>268916</xdr:colOff>
      <xdr:row>5</xdr:row>
      <xdr:rowOff>333375</xdr:rowOff>
    </xdr:to>
    <xdr:pic>
      <xdr:nvPicPr>
        <xdr:cNvPr id="14" name="圖片 13">
          <a:extLst>
            <a:ext uri="{FF2B5EF4-FFF2-40B4-BE49-F238E27FC236}">
              <a16:creationId xmlns:a16="http://schemas.microsoft.com/office/drawing/2014/main" id="{D4F8D900-2340-4C6F-8A0B-9E8178E2EC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43050" y="6467475"/>
          <a:ext cx="249866" cy="219075"/>
        </a:xfrm>
        <a:prstGeom prst="rect">
          <a:avLst/>
        </a:prstGeom>
      </xdr:spPr>
    </xdr:pic>
    <xdr:clientData/>
  </xdr:twoCellAnchor>
  <xdr:oneCellAnchor>
    <xdr:from>
      <xdr:col>3</xdr:col>
      <xdr:colOff>219075</xdr:colOff>
      <xdr:row>5</xdr:row>
      <xdr:rowOff>123825</xdr:rowOff>
    </xdr:from>
    <xdr:ext cx="249866" cy="219075"/>
    <xdr:pic>
      <xdr:nvPicPr>
        <xdr:cNvPr id="16" name="圖片 15">
          <a:extLst>
            <a:ext uri="{FF2B5EF4-FFF2-40B4-BE49-F238E27FC236}">
              <a16:creationId xmlns:a16="http://schemas.microsoft.com/office/drawing/2014/main" id="{4F4F6A59-6FFD-4266-806B-117F611BCC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8429625" y="2286000"/>
          <a:ext cx="249866" cy="219075"/>
        </a:xfrm>
        <a:prstGeom prst="rect">
          <a:avLst/>
        </a:prstGeom>
      </xdr:spPr>
    </xdr:pic>
    <xdr:clientData/>
  </xdr:oneCellAnchor>
  <xdr:oneCellAnchor>
    <xdr:from>
      <xdr:col>2</xdr:col>
      <xdr:colOff>19050</xdr:colOff>
      <xdr:row>6</xdr:row>
      <xdr:rowOff>114300</xdr:rowOff>
    </xdr:from>
    <xdr:ext cx="249866" cy="219075"/>
    <xdr:pic>
      <xdr:nvPicPr>
        <xdr:cNvPr id="3" name="圖片 2">
          <a:extLst>
            <a:ext uri="{FF2B5EF4-FFF2-40B4-BE49-F238E27FC236}">
              <a16:creationId xmlns:a16="http://schemas.microsoft.com/office/drawing/2014/main" id="{1FE8A904-A869-4FBC-952C-B7229B4568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38275" y="6886575"/>
          <a:ext cx="249866" cy="219075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10</xdr:row>
      <xdr:rowOff>9525</xdr:rowOff>
    </xdr:from>
    <xdr:ext cx="249866" cy="219075"/>
    <xdr:pic>
      <xdr:nvPicPr>
        <xdr:cNvPr id="2" name="圖片 1">
          <a:extLst>
            <a:ext uri="{FF2B5EF4-FFF2-40B4-BE49-F238E27FC236}">
              <a16:creationId xmlns:a16="http://schemas.microsoft.com/office/drawing/2014/main" id="{25088E9E-4706-453C-9B99-215E15196F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0" y="4572000"/>
          <a:ext cx="249866" cy="219075"/>
        </a:xfrm>
        <a:prstGeom prst="rect">
          <a:avLst/>
        </a:prstGeom>
      </xdr:spPr>
    </xdr:pic>
    <xdr:clientData/>
  </xdr:oneCellAnchor>
  <xdr:twoCellAnchor editAs="oneCell">
    <xdr:from>
      <xdr:col>5</xdr:col>
      <xdr:colOff>142875</xdr:colOff>
      <xdr:row>3</xdr:row>
      <xdr:rowOff>114300</xdr:rowOff>
    </xdr:from>
    <xdr:to>
      <xdr:col>5</xdr:col>
      <xdr:colOff>392741</xdr:colOff>
      <xdr:row>3</xdr:row>
      <xdr:rowOff>333375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E7A8542A-D63B-45D9-A66C-DD7A2E12402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81525" y="1857375"/>
          <a:ext cx="249866" cy="219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9</xdr:row>
      <xdr:rowOff>9526</xdr:rowOff>
    </xdr:from>
    <xdr:ext cx="249866" cy="219075"/>
    <xdr:pic>
      <xdr:nvPicPr>
        <xdr:cNvPr id="3" name="圖片 2">
          <a:extLst>
            <a:ext uri="{FF2B5EF4-FFF2-40B4-BE49-F238E27FC236}">
              <a16:creationId xmlns:a16="http://schemas.microsoft.com/office/drawing/2014/main" id="{C0FB472B-6F71-4D7D-B126-56E0718804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0"/>
  <sheetViews>
    <sheetView tabSelected="1" zoomScaleNormal="100" workbookViewId="0">
      <selection activeCell="B2" sqref="B2:C2"/>
    </sheetView>
  </sheetViews>
  <sheetFormatPr defaultRowHeight="16.5"/>
  <cols>
    <col min="1" max="1" width="10.5" customWidth="1"/>
    <col min="2" max="2" width="8.125" style="6" customWidth="1"/>
    <col min="3" max="4" width="15.625" customWidth="1"/>
    <col min="5" max="5" width="8.375" customWidth="1"/>
    <col min="6" max="6" width="15.625" customWidth="1"/>
    <col min="7" max="7" width="2.5" style="10" customWidth="1"/>
    <col min="8" max="13" width="3.125" customWidth="1"/>
    <col min="14" max="14" width="3.625" customWidth="1"/>
    <col min="15" max="19" width="9" customWidth="1"/>
  </cols>
  <sheetData>
    <row r="1" spans="1:22" ht="30.75" customHeight="1">
      <c r="A1" s="303" t="s">
        <v>51</v>
      </c>
      <c r="B1" s="303"/>
      <c r="C1" s="303"/>
      <c r="D1" s="303"/>
      <c r="E1" s="303"/>
      <c r="F1" s="303"/>
      <c r="G1" s="304"/>
      <c r="H1" s="304"/>
      <c r="I1" s="304"/>
      <c r="J1" s="304"/>
    </row>
    <row r="2" spans="1:22" ht="35.25" customHeight="1" thickBot="1">
      <c r="A2" s="114"/>
      <c r="B2" s="305" t="s">
        <v>265</v>
      </c>
      <c r="C2" s="305"/>
      <c r="D2" s="306" t="s">
        <v>231</v>
      </c>
      <c r="E2" s="306"/>
      <c r="F2" s="306"/>
    </row>
    <row r="3" spans="1:22" ht="71.25" customHeight="1" thickBot="1">
      <c r="A3" s="251" t="s">
        <v>52</v>
      </c>
      <c r="B3" s="252" t="s">
        <v>53</v>
      </c>
      <c r="C3" s="252" t="s">
        <v>54</v>
      </c>
      <c r="D3" s="252" t="s">
        <v>55</v>
      </c>
      <c r="E3" s="252" t="s">
        <v>46</v>
      </c>
      <c r="F3" s="17" t="s">
        <v>56</v>
      </c>
      <c r="G3" s="250" t="s">
        <v>57</v>
      </c>
      <c r="H3" s="253" t="s">
        <v>58</v>
      </c>
      <c r="I3" s="254" t="s">
        <v>59</v>
      </c>
      <c r="J3" s="255" t="s">
        <v>60</v>
      </c>
      <c r="K3" s="256" t="s">
        <v>88</v>
      </c>
      <c r="L3" s="257" t="s">
        <v>86</v>
      </c>
      <c r="M3" s="258" t="s">
        <v>87</v>
      </c>
      <c r="N3" s="18" t="s">
        <v>61</v>
      </c>
    </row>
    <row r="4" spans="1:22" ht="33" customHeight="1">
      <c r="A4" s="259" t="s">
        <v>237</v>
      </c>
      <c r="B4" s="268" t="s">
        <v>72</v>
      </c>
      <c r="C4" s="262" t="s">
        <v>248</v>
      </c>
      <c r="D4" s="292" t="s">
        <v>238</v>
      </c>
      <c r="E4" s="293" t="s">
        <v>107</v>
      </c>
      <c r="F4" s="263" t="s">
        <v>250</v>
      </c>
      <c r="G4" s="264"/>
      <c r="H4" s="272">
        <v>5</v>
      </c>
      <c r="I4" s="265">
        <v>2.5</v>
      </c>
      <c r="J4" s="265">
        <v>1.9</v>
      </c>
      <c r="K4" s="265">
        <v>2.5</v>
      </c>
      <c r="L4" s="266"/>
      <c r="M4" s="267"/>
      <c r="N4" s="260">
        <f t="shared" ref="N4:N7" si="0">(H4*70)+(I4*75)+(J4*25)+(K4*45)+(L4*60)+(M4*150)</f>
        <v>697.5</v>
      </c>
    </row>
    <row r="5" spans="1:22" ht="33" customHeight="1">
      <c r="A5" s="115" t="s">
        <v>236</v>
      </c>
      <c r="B5" s="270" t="s">
        <v>73</v>
      </c>
      <c r="C5" s="25" t="s">
        <v>247</v>
      </c>
      <c r="D5" s="133" t="s">
        <v>249</v>
      </c>
      <c r="E5" s="194" t="s">
        <v>95</v>
      </c>
      <c r="F5" s="185" t="s">
        <v>108</v>
      </c>
      <c r="G5" s="248"/>
      <c r="H5" s="273">
        <v>5.6</v>
      </c>
      <c r="I5" s="100">
        <v>2.4</v>
      </c>
      <c r="J5" s="261">
        <v>1.8</v>
      </c>
      <c r="K5" s="261">
        <v>2.5</v>
      </c>
      <c r="L5" s="9"/>
      <c r="M5" s="9"/>
      <c r="N5" s="224">
        <f t="shared" si="0"/>
        <v>729.5</v>
      </c>
      <c r="U5" s="281"/>
    </row>
    <row r="6" spans="1:22" ht="33" customHeight="1">
      <c r="A6" s="115" t="s">
        <v>235</v>
      </c>
      <c r="B6" s="269" t="s">
        <v>72</v>
      </c>
      <c r="C6" s="25" t="s">
        <v>194</v>
      </c>
      <c r="D6" s="133" t="s">
        <v>210</v>
      </c>
      <c r="E6" s="134" t="s">
        <v>74</v>
      </c>
      <c r="F6" s="185"/>
      <c r="G6" s="248"/>
      <c r="H6" s="273">
        <v>5</v>
      </c>
      <c r="I6" s="100">
        <v>2.5</v>
      </c>
      <c r="J6" s="261">
        <v>1.8</v>
      </c>
      <c r="K6" s="261">
        <v>2.5</v>
      </c>
      <c r="L6" s="9"/>
      <c r="M6" s="9"/>
      <c r="N6" s="224">
        <f t="shared" si="0"/>
        <v>695</v>
      </c>
    </row>
    <row r="7" spans="1:22" ht="33" customHeight="1">
      <c r="A7" s="115" t="s">
        <v>234</v>
      </c>
      <c r="B7" s="271" t="s">
        <v>73</v>
      </c>
      <c r="C7" s="25" t="s">
        <v>232</v>
      </c>
      <c r="D7" s="133" t="s">
        <v>195</v>
      </c>
      <c r="E7" s="134" t="s">
        <v>74</v>
      </c>
      <c r="F7" s="298" t="s">
        <v>259</v>
      </c>
      <c r="G7" s="248" t="s">
        <v>208</v>
      </c>
      <c r="H7" s="294">
        <v>5</v>
      </c>
      <c r="I7" s="295">
        <v>2.5</v>
      </c>
      <c r="J7" s="295">
        <v>2.1</v>
      </c>
      <c r="K7" s="295">
        <v>2.5</v>
      </c>
      <c r="L7" s="296">
        <v>1</v>
      </c>
      <c r="M7" s="8"/>
      <c r="N7" s="224">
        <f t="shared" si="0"/>
        <v>762.5</v>
      </c>
    </row>
    <row r="8" spans="1:22" ht="33" customHeight="1" thickBot="1">
      <c r="A8" s="288" t="s">
        <v>233</v>
      </c>
      <c r="B8" s="307" t="s">
        <v>240</v>
      </c>
      <c r="C8" s="308"/>
      <c r="D8" s="308"/>
      <c r="E8" s="308"/>
      <c r="F8" s="308"/>
      <c r="G8" s="289"/>
      <c r="H8" s="289"/>
      <c r="I8" s="289"/>
      <c r="J8" s="289"/>
      <c r="K8" s="289"/>
      <c r="L8" s="290"/>
      <c r="M8" s="290"/>
      <c r="N8" s="291"/>
    </row>
    <row r="9" spans="1:22" ht="30.75" customHeight="1">
      <c r="A9" s="301" t="s">
        <v>243</v>
      </c>
      <c r="B9" s="301"/>
      <c r="C9" s="301"/>
      <c r="D9" s="301"/>
      <c r="E9" s="301"/>
      <c r="F9" s="301"/>
      <c r="G9" s="301"/>
      <c r="H9" s="301"/>
      <c r="I9" s="301"/>
      <c r="J9" s="301"/>
      <c r="K9" s="301"/>
      <c r="L9" s="301"/>
      <c r="M9" s="301"/>
      <c r="N9" s="301"/>
    </row>
    <row r="10" spans="1:22" ht="24" customHeight="1">
      <c r="A10" s="302" t="s">
        <v>209</v>
      </c>
      <c r="B10" s="302"/>
      <c r="C10" s="302"/>
      <c r="D10" s="302"/>
      <c r="E10" s="302"/>
      <c r="F10" s="302"/>
      <c r="G10" s="302"/>
      <c r="H10" s="302"/>
      <c r="I10" s="302"/>
      <c r="J10" s="302"/>
      <c r="K10" s="302"/>
      <c r="L10" s="302"/>
      <c r="M10" s="302"/>
      <c r="N10" s="302"/>
      <c r="V10" s="287"/>
    </row>
    <row r="11" spans="1:22" ht="17.25" customHeight="1">
      <c r="A11" s="300" t="s">
        <v>239</v>
      </c>
      <c r="B11" s="300"/>
      <c r="C11" s="300"/>
      <c r="D11" s="300"/>
      <c r="E11" s="300"/>
      <c r="F11" s="300"/>
      <c r="G11" s="300"/>
      <c r="H11" s="300"/>
      <c r="I11" s="300"/>
      <c r="J11" s="300"/>
      <c r="K11" s="300"/>
      <c r="L11" s="300"/>
      <c r="M11" s="300"/>
      <c r="N11" s="300"/>
    </row>
    <row r="12" spans="1:22" ht="16.5" customHeight="1">
      <c r="A12" s="300"/>
      <c r="B12" s="300"/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300"/>
    </row>
    <row r="13" spans="1:22" ht="33" customHeight="1"/>
    <row r="14" spans="1:22" ht="33" customHeight="1"/>
    <row r="15" spans="1:22" ht="33" customHeight="1">
      <c r="F15" s="10"/>
      <c r="G15"/>
    </row>
    <row r="16" spans="1:22" ht="33" customHeight="1"/>
    <row r="17" ht="33" customHeight="1"/>
    <row r="18" ht="28.5" customHeight="1"/>
    <row r="20" ht="17.25" customHeight="1"/>
  </sheetData>
  <mergeCells count="7">
    <mergeCell ref="A11:N12"/>
    <mergeCell ref="A9:N9"/>
    <mergeCell ref="A10:N10"/>
    <mergeCell ref="A1:J1"/>
    <mergeCell ref="B2:C2"/>
    <mergeCell ref="D2:F2"/>
    <mergeCell ref="B8:F8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21"/>
  <sheetViews>
    <sheetView zoomScaleNormal="100" workbookViewId="0">
      <selection activeCell="B2" sqref="B2:C2"/>
    </sheetView>
  </sheetViews>
  <sheetFormatPr defaultRowHeight="16.5"/>
  <cols>
    <col min="1" max="1" width="10.5" customWidth="1"/>
    <col min="2" max="2" width="8.125" style="6" customWidth="1"/>
    <col min="3" max="4" width="15.625" customWidth="1"/>
    <col min="5" max="5" width="8.375" customWidth="1"/>
    <col min="6" max="6" width="15.625" customWidth="1"/>
    <col min="7" max="7" width="2.5" style="10" customWidth="1"/>
    <col min="8" max="13" width="3.125" customWidth="1"/>
    <col min="14" max="14" width="3.625" customWidth="1"/>
    <col min="15" max="19" width="0" hidden="1" customWidth="1"/>
  </cols>
  <sheetData>
    <row r="1" spans="1:22" ht="30.75" customHeight="1">
      <c r="A1" s="303" t="s">
        <v>51</v>
      </c>
      <c r="B1" s="303"/>
      <c r="C1" s="303"/>
      <c r="D1" s="303"/>
      <c r="E1" s="303"/>
      <c r="F1" s="303"/>
      <c r="G1" s="304"/>
      <c r="H1" s="304"/>
      <c r="I1" s="304"/>
      <c r="J1" s="304"/>
    </row>
    <row r="2" spans="1:22" ht="35.25" customHeight="1" thickBot="1">
      <c r="A2" s="135" t="s">
        <v>62</v>
      </c>
      <c r="B2" s="305" t="s">
        <v>265</v>
      </c>
      <c r="C2" s="305"/>
      <c r="D2" s="306" t="s">
        <v>231</v>
      </c>
      <c r="E2" s="306"/>
      <c r="F2" s="306"/>
    </row>
    <row r="3" spans="1:22" ht="71.25" customHeight="1" thickBot="1">
      <c r="A3" s="251" t="s">
        <v>52</v>
      </c>
      <c r="B3" s="252" t="s">
        <v>53</v>
      </c>
      <c r="C3" s="252" t="s">
        <v>54</v>
      </c>
      <c r="D3" s="252" t="s">
        <v>55</v>
      </c>
      <c r="E3" s="252" t="s">
        <v>46</v>
      </c>
      <c r="F3" s="17" t="s">
        <v>0</v>
      </c>
      <c r="G3" s="250" t="s">
        <v>57</v>
      </c>
      <c r="H3" s="253" t="s">
        <v>58</v>
      </c>
      <c r="I3" s="254" t="s">
        <v>59</v>
      </c>
      <c r="J3" s="255" t="s">
        <v>60</v>
      </c>
      <c r="K3" s="256" t="s">
        <v>88</v>
      </c>
      <c r="L3" s="257" t="s">
        <v>86</v>
      </c>
      <c r="M3" s="258" t="s">
        <v>87</v>
      </c>
      <c r="N3" s="18" t="s">
        <v>61</v>
      </c>
    </row>
    <row r="4" spans="1:22" ht="33" customHeight="1">
      <c r="A4" s="259" t="s">
        <v>237</v>
      </c>
      <c r="B4" s="268" t="s">
        <v>72</v>
      </c>
      <c r="C4" s="262" t="s">
        <v>251</v>
      </c>
      <c r="D4" s="292" t="s">
        <v>238</v>
      </c>
      <c r="E4" s="293" t="s">
        <v>107</v>
      </c>
      <c r="F4" s="263" t="s">
        <v>250</v>
      </c>
      <c r="G4" s="264"/>
      <c r="H4" s="272">
        <v>5</v>
      </c>
      <c r="I4" s="265">
        <v>2.5</v>
      </c>
      <c r="J4" s="265">
        <v>1.9</v>
      </c>
      <c r="K4" s="265">
        <v>2.5</v>
      </c>
      <c r="L4" s="266"/>
      <c r="M4" s="267"/>
      <c r="N4" s="260">
        <f t="shared" ref="N4:N7" si="0">(H4*70)+(I4*75)+(J4*25)+(K4*45)+(L4*60)+(M4*150)</f>
        <v>697.5</v>
      </c>
    </row>
    <row r="5" spans="1:22" ht="33" customHeight="1">
      <c r="A5" s="115" t="s">
        <v>236</v>
      </c>
      <c r="B5" s="270" t="s">
        <v>73</v>
      </c>
      <c r="C5" s="25" t="s">
        <v>211</v>
      </c>
      <c r="D5" s="133" t="s">
        <v>249</v>
      </c>
      <c r="E5" s="194" t="s">
        <v>95</v>
      </c>
      <c r="F5" s="185" t="s">
        <v>241</v>
      </c>
      <c r="G5" s="248"/>
      <c r="H5" s="273">
        <v>5.6</v>
      </c>
      <c r="I5" s="100">
        <v>2.4</v>
      </c>
      <c r="J5" s="261">
        <v>1.8</v>
      </c>
      <c r="K5" s="261">
        <v>2.5</v>
      </c>
      <c r="L5" s="9"/>
      <c r="M5" s="9"/>
      <c r="N5" s="224">
        <f t="shared" si="0"/>
        <v>729.5</v>
      </c>
      <c r="O5" t="s">
        <v>49</v>
      </c>
    </row>
    <row r="6" spans="1:22" ht="33" customHeight="1">
      <c r="A6" s="115" t="s">
        <v>235</v>
      </c>
      <c r="B6" s="269" t="s">
        <v>72</v>
      </c>
      <c r="C6" s="25" t="s">
        <v>194</v>
      </c>
      <c r="D6" s="133" t="s">
        <v>230</v>
      </c>
      <c r="E6" s="134" t="s">
        <v>74</v>
      </c>
      <c r="F6" s="185"/>
      <c r="G6" s="248"/>
      <c r="H6" s="273">
        <v>5</v>
      </c>
      <c r="I6" s="100">
        <v>2.5</v>
      </c>
      <c r="J6" s="261">
        <v>1.8</v>
      </c>
      <c r="K6" s="261">
        <v>2.5</v>
      </c>
      <c r="L6" s="9"/>
      <c r="M6" s="9"/>
      <c r="N6" s="224">
        <f t="shared" si="0"/>
        <v>695</v>
      </c>
    </row>
    <row r="7" spans="1:22" ht="33" customHeight="1">
      <c r="A7" s="115" t="s">
        <v>234</v>
      </c>
      <c r="B7" s="271" t="s">
        <v>73</v>
      </c>
      <c r="C7" s="25" t="s">
        <v>252</v>
      </c>
      <c r="D7" s="133" t="s">
        <v>195</v>
      </c>
      <c r="E7" s="134" t="s">
        <v>74</v>
      </c>
      <c r="F7" s="298" t="s">
        <v>260</v>
      </c>
      <c r="G7" s="248" t="s">
        <v>208</v>
      </c>
      <c r="H7" s="294">
        <v>5</v>
      </c>
      <c r="I7" s="295">
        <v>2.5</v>
      </c>
      <c r="J7" s="295">
        <v>2.1</v>
      </c>
      <c r="K7" s="295">
        <v>2.5</v>
      </c>
      <c r="L7" s="296">
        <v>1</v>
      </c>
      <c r="M7" s="8"/>
      <c r="N7" s="224">
        <f t="shared" si="0"/>
        <v>762.5</v>
      </c>
      <c r="O7" t="s">
        <v>50</v>
      </c>
    </row>
    <row r="8" spans="1:22" ht="33" customHeight="1" thickBot="1">
      <c r="A8" s="288" t="s">
        <v>233</v>
      </c>
      <c r="B8" s="307" t="s">
        <v>240</v>
      </c>
      <c r="C8" s="308"/>
      <c r="D8" s="308"/>
      <c r="E8" s="308"/>
      <c r="F8" s="308"/>
      <c r="G8" s="289"/>
      <c r="H8" s="289"/>
      <c r="I8" s="289"/>
      <c r="J8" s="289"/>
      <c r="K8" s="289"/>
      <c r="L8" s="290"/>
      <c r="M8" s="290"/>
      <c r="N8" s="291"/>
      <c r="O8" t="s">
        <v>50</v>
      </c>
    </row>
    <row r="9" spans="1:22" ht="31.5" customHeight="1">
      <c r="A9" s="301" t="s">
        <v>243</v>
      </c>
      <c r="B9" s="301"/>
      <c r="C9" s="301"/>
      <c r="D9" s="301"/>
      <c r="E9" s="301"/>
      <c r="F9" s="301"/>
      <c r="G9" s="301"/>
      <c r="H9" s="301"/>
      <c r="I9" s="301"/>
      <c r="J9" s="301"/>
      <c r="K9" s="301"/>
      <c r="L9" s="301"/>
      <c r="M9" s="301"/>
      <c r="N9" s="301"/>
    </row>
    <row r="10" spans="1:22" ht="16.5" customHeight="1">
      <c r="A10" s="300" t="s">
        <v>242</v>
      </c>
      <c r="B10" s="300"/>
      <c r="C10" s="300"/>
      <c r="D10" s="300"/>
      <c r="E10" s="300"/>
      <c r="F10" s="300"/>
      <c r="G10" s="300"/>
      <c r="H10" s="300"/>
      <c r="I10" s="300"/>
      <c r="J10" s="300"/>
      <c r="K10" s="300"/>
      <c r="L10" s="300"/>
      <c r="M10" s="300"/>
      <c r="N10" s="300"/>
      <c r="V10" s="287"/>
    </row>
    <row r="11" spans="1:22" ht="15" customHeight="1">
      <c r="A11" s="300"/>
      <c r="B11" s="300"/>
      <c r="C11" s="300"/>
      <c r="D11" s="300"/>
      <c r="E11" s="300"/>
      <c r="F11" s="300"/>
      <c r="G11" s="300"/>
      <c r="H11" s="300"/>
      <c r="I11" s="300"/>
      <c r="J11" s="300"/>
      <c r="K11" s="300"/>
      <c r="L11" s="300"/>
      <c r="M11" s="300"/>
      <c r="N11" s="300"/>
    </row>
    <row r="12" spans="1:22" ht="15.75" customHeight="1"/>
    <row r="13" spans="1:22" ht="33" customHeight="1"/>
    <row r="14" spans="1:22" ht="33" customHeight="1"/>
    <row r="15" spans="1:22" ht="33" customHeight="1">
      <c r="F15" s="10"/>
      <c r="G15"/>
    </row>
    <row r="16" spans="1:22" ht="33" customHeight="1"/>
    <row r="17" ht="33" customHeight="1"/>
    <row r="18" ht="33" customHeight="1"/>
    <row r="19" ht="28.5" customHeight="1"/>
    <row r="20" ht="17.25" customHeight="1"/>
    <row r="21" ht="17.25" customHeight="1"/>
  </sheetData>
  <mergeCells count="6">
    <mergeCell ref="A1:J1"/>
    <mergeCell ref="B2:C2"/>
    <mergeCell ref="D2:F2"/>
    <mergeCell ref="B8:F8"/>
    <mergeCell ref="A10:N11"/>
    <mergeCell ref="A9:N9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R65517"/>
  <sheetViews>
    <sheetView zoomScaleNormal="100" workbookViewId="0">
      <selection activeCell="C3" sqref="C3:D3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2.375" hidden="1" customWidth="1"/>
    <col min="6" max="6" width="10.875" style="6" hidden="1" customWidth="1"/>
    <col min="7" max="7" width="4.625" style="6" hidden="1" customWidth="1"/>
    <col min="8" max="8" width="3.625" style="24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2.375" hidden="1" customWidth="1"/>
    <col min="14" max="14" width="10.875" hidden="1" customWidth="1"/>
    <col min="15" max="15" width="4.625" hidden="1" customWidth="1"/>
    <col min="16" max="16" width="3.625" style="24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2.375" hidden="1" customWidth="1"/>
    <col min="22" max="22" width="10.875" hidden="1" customWidth="1"/>
    <col min="23" max="23" width="3.75" hidden="1" customWidth="1"/>
    <col min="24" max="24" width="3.625" style="24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0" width="11.125" hidden="1" customWidth="1"/>
    <col min="31" max="31" width="4.625" hidden="1" customWidth="1"/>
    <col min="32" max="32" width="3.625" style="24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24" customWidth="1"/>
    <col min="41" max="41" width="4.625" customWidth="1"/>
  </cols>
  <sheetData>
    <row r="1" spans="1:44" ht="19.5" customHeight="1">
      <c r="A1" s="7"/>
      <c r="B1" s="7"/>
      <c r="C1" s="7"/>
      <c r="D1" s="324" t="s">
        <v>16</v>
      </c>
      <c r="E1" s="324"/>
      <c r="F1" s="324"/>
      <c r="G1" s="324"/>
      <c r="H1" s="324"/>
      <c r="I1" s="324"/>
      <c r="J1" s="324"/>
      <c r="K1" s="6" t="s">
        <v>265</v>
      </c>
      <c r="L1" s="319" t="s">
        <v>258</v>
      </c>
      <c r="M1" s="319"/>
      <c r="N1" s="319"/>
      <c r="O1" s="319"/>
      <c r="P1" s="319"/>
      <c r="Q1" s="319"/>
      <c r="R1" s="319"/>
      <c r="S1" s="319"/>
      <c r="T1" s="319"/>
      <c r="U1" s="319"/>
      <c r="V1" s="319"/>
      <c r="W1" s="319"/>
      <c r="X1" s="319"/>
      <c r="Y1" s="319"/>
      <c r="Z1" s="319"/>
      <c r="AA1" s="319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4" ht="14.1" customHeight="1">
      <c r="A2" s="2" t="s">
        <v>14</v>
      </c>
      <c r="B2" s="1" t="s">
        <v>17</v>
      </c>
      <c r="C2" s="4" t="s">
        <v>1</v>
      </c>
      <c r="D2" s="325">
        <v>462</v>
      </c>
      <c r="E2" s="325"/>
      <c r="F2" s="22"/>
      <c r="G2" s="22"/>
      <c r="H2" s="22"/>
      <c r="I2" s="22"/>
      <c r="J2" s="23"/>
      <c r="K2" s="326" t="s">
        <v>212</v>
      </c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</row>
    <row r="3" spans="1:44" s="10" customFormat="1" ht="14.1" customHeight="1">
      <c r="A3" s="336" t="s">
        <v>6</v>
      </c>
      <c r="B3" s="11"/>
      <c r="C3" s="328">
        <v>46076</v>
      </c>
      <c r="D3" s="328"/>
      <c r="E3" s="13"/>
      <c r="F3" s="13"/>
      <c r="G3" s="13"/>
      <c r="H3" s="21"/>
      <c r="I3" s="11" t="s">
        <v>7</v>
      </c>
      <c r="J3" s="11"/>
      <c r="K3" s="328">
        <f>C3+1</f>
        <v>46077</v>
      </c>
      <c r="L3" s="328"/>
      <c r="M3" s="13"/>
      <c r="N3" s="13"/>
      <c r="O3" s="13"/>
      <c r="P3" s="21"/>
      <c r="Q3" s="11" t="s">
        <v>8</v>
      </c>
      <c r="R3" s="97"/>
      <c r="S3" s="328">
        <f>C3+2</f>
        <v>46078</v>
      </c>
      <c r="T3" s="328"/>
      <c r="U3" s="13"/>
      <c r="V3" s="13"/>
      <c r="W3" s="13"/>
      <c r="X3" s="21"/>
      <c r="Y3" s="11" t="s">
        <v>9</v>
      </c>
      <c r="Z3" s="97"/>
      <c r="AA3" s="328">
        <f>C3+3</f>
        <v>46079</v>
      </c>
      <c r="AB3" s="328"/>
      <c r="AC3" s="13"/>
      <c r="AD3" s="13"/>
      <c r="AE3" s="13"/>
      <c r="AF3" s="21"/>
      <c r="AG3" s="11" t="s">
        <v>10</v>
      </c>
      <c r="AH3" s="97"/>
      <c r="AI3" s="328">
        <f>C3+4</f>
        <v>46080</v>
      </c>
      <c r="AJ3" s="328"/>
      <c r="AK3" s="13"/>
      <c r="AL3" s="13"/>
      <c r="AM3" s="13"/>
      <c r="AN3" s="21"/>
      <c r="AO3" s="11" t="s">
        <v>23</v>
      </c>
    </row>
    <row r="4" spans="1:44" s="10" customFormat="1" ht="14.1" customHeight="1">
      <c r="A4" s="336"/>
      <c r="B4" s="11" t="s">
        <v>11</v>
      </c>
      <c r="C4" s="11" t="s">
        <v>12</v>
      </c>
      <c r="D4" s="11" t="s">
        <v>15</v>
      </c>
      <c r="E4" s="11" t="s">
        <v>19</v>
      </c>
      <c r="F4" s="11" t="s">
        <v>20</v>
      </c>
      <c r="G4" s="11" t="s">
        <v>22</v>
      </c>
      <c r="H4" s="21" t="s">
        <v>18</v>
      </c>
      <c r="I4" s="11" t="s">
        <v>33</v>
      </c>
      <c r="J4" s="11" t="s">
        <v>11</v>
      </c>
      <c r="K4" s="11" t="s">
        <v>12</v>
      </c>
      <c r="L4" s="11" t="s">
        <v>15</v>
      </c>
      <c r="M4" s="11" t="s">
        <v>19</v>
      </c>
      <c r="N4" s="11" t="s">
        <v>20</v>
      </c>
      <c r="O4" s="11" t="s">
        <v>22</v>
      </c>
      <c r="P4" s="21" t="s">
        <v>18</v>
      </c>
      <c r="Q4" s="11" t="s">
        <v>33</v>
      </c>
      <c r="R4" s="97" t="s">
        <v>11</v>
      </c>
      <c r="S4" s="11" t="s">
        <v>12</v>
      </c>
      <c r="T4" s="11" t="s">
        <v>15</v>
      </c>
      <c r="U4" s="11" t="s">
        <v>19</v>
      </c>
      <c r="V4" s="11" t="s">
        <v>20</v>
      </c>
      <c r="W4" s="11" t="s">
        <v>22</v>
      </c>
      <c r="X4" s="21" t="s">
        <v>18</v>
      </c>
      <c r="Y4" s="11" t="s">
        <v>33</v>
      </c>
      <c r="Z4" s="97" t="s">
        <v>11</v>
      </c>
      <c r="AA4" s="11" t="s">
        <v>12</v>
      </c>
      <c r="AB4" s="11" t="s">
        <v>15</v>
      </c>
      <c r="AC4" s="11" t="s">
        <v>19</v>
      </c>
      <c r="AD4" s="11" t="s">
        <v>20</v>
      </c>
      <c r="AE4" s="11" t="s">
        <v>22</v>
      </c>
      <c r="AF4" s="21" t="s">
        <v>18</v>
      </c>
      <c r="AG4" s="11" t="s">
        <v>33</v>
      </c>
      <c r="AH4" s="97" t="s">
        <v>11</v>
      </c>
      <c r="AI4" s="11" t="s">
        <v>12</v>
      </c>
      <c r="AJ4" s="11" t="s">
        <v>15</v>
      </c>
      <c r="AK4" s="11" t="s">
        <v>19</v>
      </c>
      <c r="AL4" s="11" t="s">
        <v>20</v>
      </c>
      <c r="AM4" s="11" t="s">
        <v>22</v>
      </c>
      <c r="AN4" s="21" t="s">
        <v>18</v>
      </c>
      <c r="AO4" s="11" t="s">
        <v>33</v>
      </c>
    </row>
    <row r="5" spans="1:44" s="10" customFormat="1" ht="14.1" customHeight="1">
      <c r="A5" s="335" t="s">
        <v>13</v>
      </c>
      <c r="B5" s="61" t="s">
        <v>68</v>
      </c>
      <c r="C5" s="95" t="s">
        <v>64</v>
      </c>
      <c r="D5" s="96">
        <v>100</v>
      </c>
      <c r="E5" s="53">
        <f>D5/20</f>
        <v>5</v>
      </c>
      <c r="F5" s="11"/>
      <c r="G5" s="11"/>
      <c r="H5" s="89">
        <f>(D5*$D$2)/1000</f>
        <v>46.2</v>
      </c>
      <c r="I5" s="51"/>
      <c r="J5" s="61" t="s">
        <v>63</v>
      </c>
      <c r="K5" s="95" t="s">
        <v>64</v>
      </c>
      <c r="L5" s="96">
        <v>80</v>
      </c>
      <c r="M5" s="53">
        <f>L5/20</f>
        <v>4</v>
      </c>
      <c r="N5" s="11"/>
      <c r="O5" s="11"/>
      <c r="P5" s="89">
        <f>(L5*$D$2)/1000</f>
        <v>36.96</v>
      </c>
      <c r="Q5" s="51"/>
      <c r="R5" s="61" t="s">
        <v>68</v>
      </c>
      <c r="S5" s="95" t="s">
        <v>64</v>
      </c>
      <c r="T5" s="96">
        <v>100</v>
      </c>
      <c r="U5" s="53">
        <f>T5/20</f>
        <v>5</v>
      </c>
      <c r="V5" s="11"/>
      <c r="W5" s="11"/>
      <c r="X5" s="89">
        <f>(T5*$D$2)/1000</f>
        <v>46.2</v>
      </c>
      <c r="Y5" s="247"/>
      <c r="Z5" s="61" t="s">
        <v>63</v>
      </c>
      <c r="AA5" s="95" t="s">
        <v>64</v>
      </c>
      <c r="AB5" s="96">
        <v>80</v>
      </c>
      <c r="AC5" s="53">
        <f>AB5/20</f>
        <v>4</v>
      </c>
      <c r="AD5" s="11"/>
      <c r="AE5" s="11"/>
      <c r="AF5" s="89">
        <f>(AB5*$D$2)/1000</f>
        <v>36.96</v>
      </c>
      <c r="AG5" s="51"/>
      <c r="AH5" s="310" t="s">
        <v>244</v>
      </c>
      <c r="AI5" s="311"/>
      <c r="AJ5" s="311"/>
      <c r="AK5" s="311"/>
      <c r="AL5" s="311"/>
      <c r="AM5" s="311"/>
      <c r="AN5" s="311"/>
      <c r="AO5" s="312"/>
    </row>
    <row r="6" spans="1:44" s="10" customFormat="1" ht="14.1" customHeight="1">
      <c r="A6" s="335"/>
      <c r="B6" s="52" t="s">
        <v>48</v>
      </c>
      <c r="C6" s="62"/>
      <c r="D6" s="63"/>
      <c r="E6" s="53"/>
      <c r="F6" s="53"/>
      <c r="G6" s="56"/>
      <c r="H6" s="92"/>
      <c r="I6" s="51"/>
      <c r="J6" s="52" t="s">
        <v>48</v>
      </c>
      <c r="K6" s="62" t="s">
        <v>66</v>
      </c>
      <c r="L6" s="63">
        <v>20</v>
      </c>
      <c r="M6" s="53">
        <f>L6/20</f>
        <v>1</v>
      </c>
      <c r="N6" s="53"/>
      <c r="O6" s="11"/>
      <c r="P6" s="89">
        <f>(L6*$D$2)/1000</f>
        <v>9.24</v>
      </c>
      <c r="Q6" s="92"/>
      <c r="R6" s="52" t="s">
        <v>48</v>
      </c>
      <c r="S6" s="62"/>
      <c r="T6" s="63"/>
      <c r="U6" s="53"/>
      <c r="V6" s="53"/>
      <c r="W6" s="56"/>
      <c r="X6" s="92"/>
      <c r="Y6" s="247"/>
      <c r="Z6" s="52" t="s">
        <v>48</v>
      </c>
      <c r="AA6" s="62" t="s">
        <v>66</v>
      </c>
      <c r="AB6" s="63">
        <v>20</v>
      </c>
      <c r="AC6" s="53">
        <f>AB6/20</f>
        <v>1</v>
      </c>
      <c r="AD6" s="53"/>
      <c r="AE6" s="11"/>
      <c r="AF6" s="89">
        <f>(AB6*$D$2)/1000</f>
        <v>9.24</v>
      </c>
      <c r="AG6" s="92"/>
      <c r="AH6" s="313"/>
      <c r="AI6" s="314"/>
      <c r="AJ6" s="314"/>
      <c r="AK6" s="314"/>
      <c r="AL6" s="314"/>
      <c r="AM6" s="314"/>
      <c r="AN6" s="314"/>
      <c r="AO6" s="315"/>
      <c r="AR6" s="10">
        <v>1</v>
      </c>
    </row>
    <row r="7" spans="1:44" s="10" customFormat="1" ht="14.1" customHeight="1">
      <c r="A7" s="335"/>
      <c r="B7" s="52" t="s">
        <v>67</v>
      </c>
      <c r="C7" s="5"/>
      <c r="D7" s="19"/>
      <c r="E7" s="11"/>
      <c r="F7" s="11"/>
      <c r="G7" s="11"/>
      <c r="H7" s="51"/>
      <c r="I7" s="51"/>
      <c r="J7" s="15" t="s">
        <v>67</v>
      </c>
      <c r="K7" s="5"/>
      <c r="L7" s="11"/>
      <c r="M7" s="11"/>
      <c r="N7" s="11"/>
      <c r="O7" s="11"/>
      <c r="P7" s="21"/>
      <c r="Q7" s="92"/>
      <c r="R7" s="52" t="s">
        <v>67</v>
      </c>
      <c r="S7" s="5"/>
      <c r="T7" s="19"/>
      <c r="U7" s="11"/>
      <c r="V7" s="11"/>
      <c r="W7" s="11"/>
      <c r="X7" s="51"/>
      <c r="Y7" s="247"/>
      <c r="Z7" s="15" t="s">
        <v>67</v>
      </c>
      <c r="AA7" s="5"/>
      <c r="AB7" s="11"/>
      <c r="AC7" s="11"/>
      <c r="AD7" s="11"/>
      <c r="AE7" s="11"/>
      <c r="AF7" s="21"/>
      <c r="AG7" s="92"/>
      <c r="AH7" s="313"/>
      <c r="AI7" s="314"/>
      <c r="AJ7" s="314"/>
      <c r="AK7" s="314"/>
      <c r="AL7" s="314"/>
      <c r="AM7" s="314"/>
      <c r="AN7" s="314"/>
      <c r="AO7" s="315"/>
    </row>
    <row r="8" spans="1:44" s="10" customFormat="1" ht="14.1" customHeight="1">
      <c r="A8" s="335" t="s">
        <v>2</v>
      </c>
      <c r="B8" s="38" t="s">
        <v>119</v>
      </c>
      <c r="C8" s="71" t="s">
        <v>254</v>
      </c>
      <c r="D8" s="75">
        <v>30</v>
      </c>
      <c r="E8" s="146"/>
      <c r="F8" s="78">
        <f>D8/40</f>
        <v>0.75</v>
      </c>
      <c r="G8" s="147"/>
      <c r="H8" s="276">
        <f>(D8*$D$2)/1000</f>
        <v>13.86</v>
      </c>
      <c r="I8" s="76"/>
      <c r="J8" s="241" t="s">
        <v>226</v>
      </c>
      <c r="K8" s="71" t="s">
        <v>247</v>
      </c>
      <c r="L8" s="75">
        <v>80</v>
      </c>
      <c r="M8" s="146"/>
      <c r="N8" s="78">
        <f>L8*0.8/30</f>
        <v>2.1333333333333333</v>
      </c>
      <c r="O8" s="74"/>
      <c r="P8" s="89">
        <f>(L8*$D$2)/1000</f>
        <v>36.96</v>
      </c>
      <c r="Q8" s="73"/>
      <c r="R8" s="136" t="s">
        <v>162</v>
      </c>
      <c r="S8" s="71" t="s">
        <v>129</v>
      </c>
      <c r="T8" s="75">
        <v>30</v>
      </c>
      <c r="U8" s="157"/>
      <c r="V8" s="75">
        <f>T8/35</f>
        <v>0.8571428571428571</v>
      </c>
      <c r="W8" s="74"/>
      <c r="X8" s="89">
        <f>(T8*$D$2)/1000</f>
        <v>13.86</v>
      </c>
      <c r="Y8" s="76"/>
      <c r="Z8" s="38" t="s">
        <v>221</v>
      </c>
      <c r="AA8" s="71" t="s">
        <v>202</v>
      </c>
      <c r="AB8" s="75">
        <v>100</v>
      </c>
      <c r="AC8" s="105"/>
      <c r="AD8" s="112">
        <f>AB8*0.8/35</f>
        <v>2.2857142857142856</v>
      </c>
      <c r="AE8" s="74"/>
      <c r="AF8" s="89">
        <f>(AB8*$D$2)/1000</f>
        <v>46.2</v>
      </c>
      <c r="AG8" s="76"/>
      <c r="AH8" s="313"/>
      <c r="AI8" s="314"/>
      <c r="AJ8" s="314"/>
      <c r="AK8" s="314"/>
      <c r="AL8" s="314"/>
      <c r="AM8" s="314"/>
      <c r="AN8" s="314"/>
      <c r="AO8" s="315"/>
    </row>
    <row r="9" spans="1:44" s="10" customFormat="1" ht="14.1" customHeight="1">
      <c r="A9" s="335"/>
      <c r="B9" s="79" t="s">
        <v>225</v>
      </c>
      <c r="C9" s="71" t="s">
        <v>218</v>
      </c>
      <c r="D9" s="75">
        <v>55</v>
      </c>
      <c r="E9" s="105"/>
      <c r="F9" s="105">
        <f>D9/35</f>
        <v>1.5714285714285714</v>
      </c>
      <c r="G9" s="72"/>
      <c r="H9" s="276">
        <f t="shared" ref="H9:H10" si="0">(D9*$D$2)/1000</f>
        <v>25.41</v>
      </c>
      <c r="I9" s="73"/>
      <c r="J9" s="79" t="s">
        <v>246</v>
      </c>
      <c r="K9" s="120"/>
      <c r="L9" s="138"/>
      <c r="M9" s="105"/>
      <c r="N9" s="105"/>
      <c r="O9" s="116"/>
      <c r="P9" s="89"/>
      <c r="Q9" s="76"/>
      <c r="R9" s="124" t="s">
        <v>163</v>
      </c>
      <c r="S9" s="71" t="s">
        <v>134</v>
      </c>
      <c r="T9" s="75">
        <v>20</v>
      </c>
      <c r="U9" s="142"/>
      <c r="V9" s="112">
        <f>T9/0.7/35</f>
        <v>0.81632653061224492</v>
      </c>
      <c r="W9" s="74"/>
      <c r="X9" s="89">
        <f>(T9*$D$2)/1000</f>
        <v>9.24</v>
      </c>
      <c r="Y9" s="73"/>
      <c r="Z9" s="79" t="s">
        <v>222</v>
      </c>
      <c r="AA9" s="160" t="s">
        <v>253</v>
      </c>
      <c r="AB9" s="138">
        <v>10</v>
      </c>
      <c r="AC9" s="42"/>
      <c r="AD9" s="42"/>
      <c r="AE9" s="74"/>
      <c r="AF9" s="89">
        <f t="shared" ref="AF9:AF10" si="1">(AB9*$D$2)/1000</f>
        <v>4.62</v>
      </c>
      <c r="AG9" s="73"/>
      <c r="AH9" s="313"/>
      <c r="AI9" s="314"/>
      <c r="AJ9" s="314"/>
      <c r="AK9" s="314"/>
      <c r="AL9" s="314"/>
      <c r="AM9" s="314"/>
      <c r="AN9" s="314"/>
      <c r="AO9" s="315"/>
    </row>
    <row r="10" spans="1:44" s="10" customFormat="1" ht="14.1" customHeight="1">
      <c r="A10" s="335"/>
      <c r="B10" s="79" t="s">
        <v>114</v>
      </c>
      <c r="C10" s="71" t="s">
        <v>166</v>
      </c>
      <c r="D10" s="75">
        <v>1</v>
      </c>
      <c r="E10" s="105"/>
      <c r="F10" s="105"/>
      <c r="G10" s="74"/>
      <c r="H10" s="276">
        <f t="shared" si="0"/>
        <v>0.46200000000000002</v>
      </c>
      <c r="I10" s="73"/>
      <c r="J10" s="79" t="s">
        <v>223</v>
      </c>
      <c r="K10" s="120"/>
      <c r="L10" s="138"/>
      <c r="M10" s="151"/>
      <c r="N10" s="105"/>
      <c r="O10" s="116"/>
      <c r="P10" s="89"/>
      <c r="Q10" s="73"/>
      <c r="R10" s="79" t="s">
        <v>148</v>
      </c>
      <c r="S10" s="71" t="s">
        <v>165</v>
      </c>
      <c r="T10" s="75">
        <v>60</v>
      </c>
      <c r="U10" s="142"/>
      <c r="V10" s="112"/>
      <c r="W10" s="116">
        <f>T10/100</f>
        <v>0.6</v>
      </c>
      <c r="X10" s="89">
        <f t="shared" ref="X10:X15" si="2">(T10*$D$2)/1000</f>
        <v>27.72</v>
      </c>
      <c r="Y10" s="76"/>
      <c r="Z10" s="79" t="s">
        <v>204</v>
      </c>
      <c r="AA10" s="141" t="s">
        <v>197</v>
      </c>
      <c r="AB10" s="75">
        <v>20</v>
      </c>
      <c r="AC10" s="105"/>
      <c r="AD10" s="112"/>
      <c r="AE10" s="74">
        <f>AB10/100</f>
        <v>0.2</v>
      </c>
      <c r="AF10" s="89">
        <f t="shared" si="1"/>
        <v>9.24</v>
      </c>
      <c r="AG10" s="73"/>
      <c r="AH10" s="313"/>
      <c r="AI10" s="314"/>
      <c r="AJ10" s="314"/>
      <c r="AK10" s="314"/>
      <c r="AL10" s="314"/>
      <c r="AM10" s="314"/>
      <c r="AN10" s="314"/>
      <c r="AO10" s="315"/>
    </row>
    <row r="11" spans="1:44" s="10" customFormat="1" ht="14.1" customHeight="1">
      <c r="A11" s="335"/>
      <c r="B11" s="79" t="s">
        <v>143</v>
      </c>
      <c r="C11" s="71"/>
      <c r="D11" s="75"/>
      <c r="E11" s="42"/>
      <c r="F11" s="42"/>
      <c r="G11" s="74"/>
      <c r="H11" s="276"/>
      <c r="I11" s="73"/>
      <c r="J11" s="79" t="s">
        <v>224</v>
      </c>
      <c r="K11" s="120"/>
      <c r="L11" s="138"/>
      <c r="M11" s="105"/>
      <c r="N11" s="105"/>
      <c r="O11" s="74"/>
      <c r="P11" s="89"/>
      <c r="Q11" s="73"/>
      <c r="R11" s="79" t="s">
        <v>67</v>
      </c>
      <c r="S11" s="137" t="s">
        <v>166</v>
      </c>
      <c r="T11" s="78">
        <v>2</v>
      </c>
      <c r="U11" s="234"/>
      <c r="V11" s="105"/>
      <c r="W11" s="74"/>
      <c r="X11" s="89">
        <f t="shared" si="2"/>
        <v>0.92400000000000004</v>
      </c>
      <c r="Y11" s="73"/>
      <c r="Z11" s="79" t="s">
        <v>196</v>
      </c>
      <c r="AA11" s="71"/>
      <c r="AB11" s="75"/>
      <c r="AC11" s="39"/>
      <c r="AD11" s="105"/>
      <c r="AE11" s="74"/>
      <c r="AF11" s="106"/>
      <c r="AG11" s="73"/>
      <c r="AH11" s="313"/>
      <c r="AI11" s="314"/>
      <c r="AJ11" s="314"/>
      <c r="AK11" s="314"/>
      <c r="AL11" s="314"/>
      <c r="AM11" s="314"/>
      <c r="AN11" s="314"/>
      <c r="AO11" s="315"/>
    </row>
    <row r="12" spans="1:44" s="10" customFormat="1" ht="14.1" customHeight="1">
      <c r="A12" s="335"/>
      <c r="B12" s="245"/>
      <c r="C12" s="71"/>
      <c r="D12" s="75"/>
      <c r="E12" s="75"/>
      <c r="F12" s="74"/>
      <c r="G12" s="72"/>
      <c r="H12" s="276"/>
      <c r="I12" s="162"/>
      <c r="J12" s="79"/>
      <c r="K12" s="120"/>
      <c r="L12" s="75"/>
      <c r="M12" s="91"/>
      <c r="N12" s="75"/>
      <c r="O12" s="74"/>
      <c r="P12" s="21"/>
      <c r="Q12" s="73"/>
      <c r="R12" s="79" t="s">
        <v>0</v>
      </c>
      <c r="S12" s="14" t="s">
        <v>245</v>
      </c>
      <c r="T12" s="56">
        <v>10</v>
      </c>
      <c r="U12" s="116"/>
      <c r="V12" s="161">
        <f>T12*0.5/35</f>
        <v>0.14285714285714285</v>
      </c>
      <c r="W12" s="74"/>
      <c r="X12" s="106">
        <f>(T12*$D$2)/1000</f>
        <v>4.62</v>
      </c>
      <c r="Y12" s="73"/>
      <c r="Z12" s="79" t="s">
        <v>203</v>
      </c>
      <c r="AA12" s="71"/>
      <c r="AB12" s="74"/>
      <c r="AC12" s="78"/>
      <c r="AD12" s="78"/>
      <c r="AE12" s="151"/>
      <c r="AF12" s="106"/>
      <c r="AG12" s="76"/>
      <c r="AH12" s="313"/>
      <c r="AI12" s="314"/>
      <c r="AJ12" s="314"/>
      <c r="AK12" s="314"/>
      <c r="AL12" s="314"/>
      <c r="AM12" s="314"/>
      <c r="AN12" s="314"/>
      <c r="AO12" s="315"/>
    </row>
    <row r="13" spans="1:44" s="10" customFormat="1" ht="14.1" customHeight="1">
      <c r="A13" s="335"/>
      <c r="B13" s="242"/>
      <c r="C13" s="71"/>
      <c r="D13" s="243"/>
      <c r="E13" s="78"/>
      <c r="F13" s="78"/>
      <c r="G13" s="151"/>
      <c r="H13" s="274"/>
      <c r="I13" s="73"/>
      <c r="J13" s="79"/>
      <c r="K13" s="71"/>
      <c r="L13" s="75"/>
      <c r="M13" s="229"/>
      <c r="N13" s="90"/>
      <c r="O13" s="74"/>
      <c r="P13" s="85"/>
      <c r="Q13" s="73"/>
      <c r="R13" s="150" t="s">
        <v>47</v>
      </c>
      <c r="S13" s="137" t="s">
        <v>126</v>
      </c>
      <c r="T13" s="78">
        <v>30</v>
      </c>
      <c r="U13" s="234"/>
      <c r="V13" s="105"/>
      <c r="W13" s="116">
        <f>T13/100</f>
        <v>0.3</v>
      </c>
      <c r="X13" s="89">
        <f t="shared" si="2"/>
        <v>13.86</v>
      </c>
      <c r="Y13" s="73"/>
      <c r="Z13" s="150" t="s">
        <v>198</v>
      </c>
      <c r="AA13" s="86"/>
      <c r="AB13" s="138"/>
      <c r="AC13" s="112"/>
      <c r="AD13" s="112"/>
      <c r="AE13" s="123"/>
      <c r="AF13" s="89"/>
      <c r="AG13" s="73"/>
      <c r="AH13" s="313"/>
      <c r="AI13" s="314"/>
      <c r="AJ13" s="314"/>
      <c r="AK13" s="314"/>
      <c r="AL13" s="314"/>
      <c r="AM13" s="314"/>
      <c r="AN13" s="314"/>
      <c r="AO13" s="315"/>
    </row>
    <row r="14" spans="1:44" s="10" customFormat="1" ht="14.1" customHeight="1">
      <c r="A14" s="335"/>
      <c r="B14" s="150" t="s">
        <v>176</v>
      </c>
      <c r="C14" s="71"/>
      <c r="D14" s="75"/>
      <c r="E14" s="90"/>
      <c r="F14" s="90"/>
      <c r="G14" s="90"/>
      <c r="H14" s="276"/>
      <c r="I14" s="73"/>
      <c r="J14" s="150" t="s">
        <v>47</v>
      </c>
      <c r="K14" s="154"/>
      <c r="L14" s="38"/>
      <c r="M14" s="155"/>
      <c r="N14" s="152"/>
      <c r="O14" s="74"/>
      <c r="P14" s="106"/>
      <c r="Q14" s="73"/>
      <c r="R14" s="159"/>
      <c r="S14" s="71" t="s">
        <v>109</v>
      </c>
      <c r="T14" s="235">
        <v>5</v>
      </c>
      <c r="U14" s="236"/>
      <c r="V14" s="105"/>
      <c r="W14" s="116">
        <f>T14/100</f>
        <v>0.05</v>
      </c>
      <c r="X14" s="89">
        <f t="shared" si="2"/>
        <v>2.31</v>
      </c>
      <c r="Y14" s="73"/>
      <c r="Z14" s="153"/>
      <c r="AA14" s="71"/>
      <c r="AB14" s="75"/>
      <c r="AC14" s="90"/>
      <c r="AD14" s="90"/>
      <c r="AE14" s="90"/>
      <c r="AF14" s="85"/>
      <c r="AG14" s="73"/>
      <c r="AH14" s="313"/>
      <c r="AI14" s="314"/>
      <c r="AJ14" s="314"/>
      <c r="AK14" s="314"/>
      <c r="AL14" s="314"/>
      <c r="AM14" s="314"/>
      <c r="AN14" s="314"/>
      <c r="AO14" s="315"/>
    </row>
    <row r="15" spans="1:44" s="10" customFormat="1" ht="14.1" customHeight="1">
      <c r="A15" s="335" t="s">
        <v>3</v>
      </c>
      <c r="B15" s="38" t="s">
        <v>227</v>
      </c>
      <c r="C15" s="71" t="s">
        <v>217</v>
      </c>
      <c r="D15" s="75">
        <v>10</v>
      </c>
      <c r="E15" s="105"/>
      <c r="F15" s="78"/>
      <c r="G15" s="74">
        <f>D15/100</f>
        <v>0.1</v>
      </c>
      <c r="H15" s="89">
        <f>(D15*$D$2)/1000</f>
        <v>4.62</v>
      </c>
      <c r="I15" s="220"/>
      <c r="J15" s="38" t="s">
        <v>184</v>
      </c>
      <c r="K15" s="71" t="s">
        <v>186</v>
      </c>
      <c r="L15" s="75">
        <v>70</v>
      </c>
      <c r="M15" s="191"/>
      <c r="N15" s="105"/>
      <c r="O15" s="112">
        <f>L15/100</f>
        <v>0.7</v>
      </c>
      <c r="P15" s="89">
        <f>(L15*$D$2)/1000</f>
        <v>32.340000000000003</v>
      </c>
      <c r="Q15" s="76"/>
      <c r="R15" s="159"/>
      <c r="S15" s="43" t="s">
        <v>167</v>
      </c>
      <c r="T15" s="138">
        <v>10</v>
      </c>
      <c r="U15" s="130"/>
      <c r="V15" s="53"/>
      <c r="W15" s="74">
        <f>T15/100</f>
        <v>0.1</v>
      </c>
      <c r="X15" s="297">
        <f t="shared" si="2"/>
        <v>4.62</v>
      </c>
      <c r="Y15" s="73"/>
      <c r="Z15" s="38" t="s">
        <v>199</v>
      </c>
      <c r="AA15" s="71" t="s">
        <v>217</v>
      </c>
      <c r="AB15" s="75">
        <v>10</v>
      </c>
      <c r="AC15" s="105"/>
      <c r="AD15" s="78"/>
      <c r="AE15" s="74">
        <f>AB15/100</f>
        <v>0.1</v>
      </c>
      <c r="AF15" s="89">
        <f>(AB15*$D$2)/1000</f>
        <v>4.62</v>
      </c>
      <c r="AG15" s="73"/>
      <c r="AH15" s="313"/>
      <c r="AI15" s="314"/>
      <c r="AJ15" s="314"/>
      <c r="AK15" s="314"/>
      <c r="AL15" s="314"/>
      <c r="AM15" s="314"/>
      <c r="AN15" s="314"/>
      <c r="AO15" s="315"/>
    </row>
    <row r="16" spans="1:44" s="10" customFormat="1" ht="14.1" customHeight="1">
      <c r="A16" s="335"/>
      <c r="B16" s="79" t="s">
        <v>148</v>
      </c>
      <c r="C16" s="71" t="s">
        <v>256</v>
      </c>
      <c r="D16" s="75">
        <v>80</v>
      </c>
      <c r="E16" s="105"/>
      <c r="F16" s="78"/>
      <c r="G16" s="74">
        <f>D16/100</f>
        <v>0.8</v>
      </c>
      <c r="H16" s="89">
        <f>(D16*$D$2)/1000</f>
        <v>36.96</v>
      </c>
      <c r="I16" s="76"/>
      <c r="J16" s="79" t="s">
        <v>228</v>
      </c>
      <c r="K16" s="71" t="s">
        <v>185</v>
      </c>
      <c r="L16" s="75">
        <v>1</v>
      </c>
      <c r="M16" s="105"/>
      <c r="N16" s="116"/>
      <c r="O16" s="112">
        <f>L16/100</f>
        <v>0.01</v>
      </c>
      <c r="P16" s="89">
        <f t="shared" ref="P16:P17" si="3">(L16*$D$2)/1000</f>
        <v>0.46200000000000002</v>
      </c>
      <c r="Q16" s="73"/>
      <c r="R16" s="38" t="s">
        <v>173</v>
      </c>
      <c r="S16" s="225" t="s">
        <v>210</v>
      </c>
      <c r="T16" s="74">
        <v>40</v>
      </c>
      <c r="U16" s="78"/>
      <c r="V16" s="75">
        <f>T16/55</f>
        <v>0.72727272727272729</v>
      </c>
      <c r="W16" s="116"/>
      <c r="X16" s="89">
        <f t="shared" ref="X16" si="4">(T16*$D$2)/1000</f>
        <v>18.48</v>
      </c>
      <c r="Y16" s="73"/>
      <c r="Z16" s="79" t="s">
        <v>200</v>
      </c>
      <c r="AA16" s="71" t="s">
        <v>216</v>
      </c>
      <c r="AB16" s="75">
        <v>80</v>
      </c>
      <c r="AC16" s="105"/>
      <c r="AD16" s="78"/>
      <c r="AE16" s="74">
        <f>AB16/100</f>
        <v>0.8</v>
      </c>
      <c r="AF16" s="89">
        <f>(AB16*$D$2)/1000</f>
        <v>36.96</v>
      </c>
      <c r="AG16" s="76"/>
      <c r="AH16" s="313"/>
      <c r="AI16" s="314"/>
      <c r="AJ16" s="314"/>
      <c r="AK16" s="314"/>
      <c r="AL16" s="314"/>
      <c r="AM16" s="314"/>
      <c r="AN16" s="314"/>
      <c r="AO16" s="315"/>
    </row>
    <row r="17" spans="1:43" s="10" customFormat="1" ht="14.1" customHeight="1">
      <c r="A17" s="335"/>
      <c r="B17" s="79" t="s">
        <v>123</v>
      </c>
      <c r="C17" s="71" t="s">
        <v>116</v>
      </c>
      <c r="D17" s="75">
        <v>5</v>
      </c>
      <c r="E17" s="105"/>
      <c r="F17" s="78"/>
      <c r="G17" s="74">
        <f>D17/100</f>
        <v>0.05</v>
      </c>
      <c r="H17" s="89">
        <f>(D17*$D$2)/1000</f>
        <v>2.31</v>
      </c>
      <c r="I17" s="73"/>
      <c r="J17" s="79" t="s">
        <v>229</v>
      </c>
      <c r="K17" s="71" t="s">
        <v>257</v>
      </c>
      <c r="L17" s="75">
        <v>20</v>
      </c>
      <c r="M17" s="122">
        <f>L17/35</f>
        <v>0.5714285714285714</v>
      </c>
      <c r="N17" s="105"/>
      <c r="O17" s="112"/>
      <c r="P17" s="89">
        <f t="shared" si="3"/>
        <v>9.24</v>
      </c>
      <c r="Q17" s="76"/>
      <c r="R17" s="79" t="s">
        <v>207</v>
      </c>
      <c r="S17" s="225"/>
      <c r="T17" s="74"/>
      <c r="U17" s="78"/>
      <c r="V17" s="75"/>
      <c r="W17" s="116"/>
      <c r="X17" s="89"/>
      <c r="Y17" s="73"/>
      <c r="Z17" s="79" t="s">
        <v>205</v>
      </c>
      <c r="AA17" s="71" t="s">
        <v>116</v>
      </c>
      <c r="AB17" s="75">
        <v>5</v>
      </c>
      <c r="AC17" s="105"/>
      <c r="AD17" s="78"/>
      <c r="AE17" s="74">
        <f>AB17/100</f>
        <v>0.05</v>
      </c>
      <c r="AF17" s="89">
        <f>(AB17*$D$2)/1000</f>
        <v>2.31</v>
      </c>
      <c r="AG17" s="73"/>
      <c r="AH17" s="313"/>
      <c r="AI17" s="314"/>
      <c r="AJ17" s="314"/>
      <c r="AK17" s="314"/>
      <c r="AL17" s="314"/>
      <c r="AM17" s="314"/>
      <c r="AN17" s="314"/>
      <c r="AO17" s="315"/>
    </row>
    <row r="18" spans="1:43" s="10" customFormat="1" ht="14.1" customHeight="1">
      <c r="A18" s="335"/>
      <c r="B18" s="79" t="s">
        <v>255</v>
      </c>
      <c r="C18" s="240"/>
      <c r="D18" s="56"/>
      <c r="E18" s="75"/>
      <c r="F18" s="75"/>
      <c r="G18" s="74"/>
      <c r="H18" s="85"/>
      <c r="I18" s="73"/>
      <c r="J18" s="79" t="s">
        <v>201</v>
      </c>
      <c r="K18" s="71"/>
      <c r="L18" s="75"/>
      <c r="M18" s="140"/>
      <c r="N18" s="105"/>
      <c r="O18" s="112"/>
      <c r="P18" s="89"/>
      <c r="Q18" s="73"/>
      <c r="R18" s="79"/>
      <c r="S18" s="225"/>
      <c r="T18" s="74"/>
      <c r="U18" s="78"/>
      <c r="V18" s="75"/>
      <c r="W18" s="116"/>
      <c r="X18" s="89"/>
      <c r="Y18" s="158"/>
      <c r="Z18" s="79" t="s">
        <v>206</v>
      </c>
      <c r="AA18" s="240"/>
      <c r="AB18" s="56"/>
      <c r="AC18" s="75"/>
      <c r="AD18" s="75"/>
      <c r="AE18" s="74"/>
      <c r="AF18" s="85"/>
      <c r="AG18" s="73"/>
      <c r="AH18" s="313"/>
      <c r="AI18" s="314"/>
      <c r="AJ18" s="314"/>
      <c r="AK18" s="314"/>
      <c r="AL18" s="314"/>
      <c r="AM18" s="314"/>
      <c r="AN18" s="314"/>
      <c r="AO18" s="315"/>
    </row>
    <row r="19" spans="1:43" s="10" customFormat="1" ht="14.1" customHeight="1">
      <c r="A19" s="335"/>
      <c r="B19" s="79" t="s">
        <v>85</v>
      </c>
      <c r="C19" s="226"/>
      <c r="D19" s="227"/>
      <c r="E19" s="74"/>
      <c r="F19" s="75"/>
      <c r="G19" s="105"/>
      <c r="H19" s="106"/>
      <c r="I19" s="73"/>
      <c r="J19" s="150" t="s">
        <v>118</v>
      </c>
      <c r="K19" s="246"/>
      <c r="L19" s="74"/>
      <c r="M19" s="91"/>
      <c r="N19" s="75"/>
      <c r="O19" s="112"/>
      <c r="P19" s="85"/>
      <c r="Q19" s="73"/>
      <c r="R19" s="40"/>
      <c r="S19" s="84"/>
      <c r="T19" s="72"/>
      <c r="U19" s="105"/>
      <c r="V19" s="75"/>
      <c r="W19" s="112"/>
      <c r="X19" s="70"/>
      <c r="Y19" s="73"/>
      <c r="Z19" s="79" t="s">
        <v>85</v>
      </c>
      <c r="AA19" s="226"/>
      <c r="AB19" s="227"/>
      <c r="AC19" s="74"/>
      <c r="AD19" s="75"/>
      <c r="AE19" s="105"/>
      <c r="AF19" s="106"/>
      <c r="AG19" s="73"/>
      <c r="AH19" s="313"/>
      <c r="AI19" s="314"/>
      <c r="AJ19" s="314"/>
      <c r="AK19" s="314"/>
      <c r="AL19" s="314"/>
      <c r="AM19" s="314"/>
      <c r="AN19" s="314"/>
      <c r="AO19" s="315"/>
    </row>
    <row r="20" spans="1:43" s="10" customFormat="1" ht="14.1" customHeight="1">
      <c r="A20" s="335"/>
      <c r="B20" s="176" t="s">
        <v>118</v>
      </c>
      <c r="C20" s="41"/>
      <c r="D20" s="42"/>
      <c r="E20" s="42"/>
      <c r="F20" s="42"/>
      <c r="G20" s="42"/>
      <c r="H20" s="85"/>
      <c r="I20" s="73"/>
      <c r="J20" s="78"/>
      <c r="K20" s="71"/>
      <c r="L20" s="75"/>
      <c r="M20" s="75"/>
      <c r="N20" s="75"/>
      <c r="O20" s="74"/>
      <c r="P20" s="85"/>
      <c r="Q20" s="73"/>
      <c r="R20" s="244" t="s">
        <v>176</v>
      </c>
      <c r="S20" s="84"/>
      <c r="T20" s="72"/>
      <c r="U20" s="105"/>
      <c r="V20" s="75"/>
      <c r="W20" s="112"/>
      <c r="X20" s="70"/>
      <c r="Y20" s="73"/>
      <c r="Z20" s="176" t="s">
        <v>118</v>
      </c>
      <c r="AA20" s="41"/>
      <c r="AB20" s="42"/>
      <c r="AC20" s="42"/>
      <c r="AD20" s="42"/>
      <c r="AE20" s="42"/>
      <c r="AF20" s="85"/>
      <c r="AG20" s="73"/>
      <c r="AH20" s="313"/>
      <c r="AI20" s="314"/>
      <c r="AJ20" s="314"/>
      <c r="AK20" s="314"/>
      <c r="AL20" s="314"/>
      <c r="AM20" s="314"/>
      <c r="AN20" s="314"/>
      <c r="AO20" s="315"/>
    </row>
    <row r="21" spans="1:43" s="10" customFormat="1" ht="14.1" customHeight="1">
      <c r="A21" s="329" t="s">
        <v>4</v>
      </c>
      <c r="B21" s="249" t="s">
        <v>77</v>
      </c>
      <c r="C21" s="137" t="s">
        <v>78</v>
      </c>
      <c r="D21" s="138">
        <v>75</v>
      </c>
      <c r="E21" s="42"/>
      <c r="F21" s="42"/>
      <c r="G21" s="74">
        <f>D21/100</f>
        <v>0.75</v>
      </c>
      <c r="H21" s="89">
        <f>(D21*$D$2)/1000</f>
        <v>34.65</v>
      </c>
      <c r="I21" s="76"/>
      <c r="J21" s="156" t="s">
        <v>79</v>
      </c>
      <c r="K21" s="137" t="s">
        <v>80</v>
      </c>
      <c r="L21" s="172">
        <v>75</v>
      </c>
      <c r="M21" s="78"/>
      <c r="N21" s="173"/>
      <c r="O21" s="112">
        <f>L21/100</f>
        <v>0.75</v>
      </c>
      <c r="P21" s="174">
        <f>(L21*$D$2)/1000</f>
        <v>34.65</v>
      </c>
      <c r="Q21" s="175"/>
      <c r="R21" s="144" t="s">
        <v>77</v>
      </c>
      <c r="S21" s="137" t="s">
        <v>78</v>
      </c>
      <c r="T21" s="138">
        <v>75</v>
      </c>
      <c r="U21" s="42"/>
      <c r="V21" s="42"/>
      <c r="W21" s="74">
        <f>T21/100</f>
        <v>0.75</v>
      </c>
      <c r="X21" s="89">
        <f>(T21*$D$2)/1000</f>
        <v>34.65</v>
      </c>
      <c r="Y21" s="76"/>
      <c r="Z21" s="144" t="s">
        <v>77</v>
      </c>
      <c r="AA21" s="137" t="s">
        <v>78</v>
      </c>
      <c r="AB21" s="138">
        <v>75</v>
      </c>
      <c r="AC21" s="42"/>
      <c r="AD21" s="42"/>
      <c r="AE21" s="74">
        <f>AB21/100</f>
        <v>0.75</v>
      </c>
      <c r="AF21" s="89">
        <f>(AB21*$D$2)/1000</f>
        <v>34.65</v>
      </c>
      <c r="AG21" s="76"/>
      <c r="AH21" s="313"/>
      <c r="AI21" s="314"/>
      <c r="AJ21" s="314"/>
      <c r="AK21" s="314"/>
      <c r="AL21" s="314"/>
      <c r="AM21" s="314"/>
      <c r="AN21" s="314"/>
      <c r="AO21" s="315"/>
    </row>
    <row r="22" spans="1:43" s="10" customFormat="1" ht="14.1" customHeight="1">
      <c r="A22" s="330"/>
      <c r="B22" s="156" t="s">
        <v>81</v>
      </c>
      <c r="C22" s="320" t="s">
        <v>82</v>
      </c>
      <c r="D22" s="75"/>
      <c r="E22" s="75"/>
      <c r="F22" s="75"/>
      <c r="G22" s="74"/>
      <c r="H22" s="85"/>
      <c r="I22" s="73"/>
      <c r="J22" s="156" t="s">
        <v>83</v>
      </c>
      <c r="K22" s="320" t="s">
        <v>82</v>
      </c>
      <c r="L22" s="75"/>
      <c r="M22" s="75"/>
      <c r="N22" s="75"/>
      <c r="O22" s="74"/>
      <c r="P22" s="85"/>
      <c r="Q22" s="73"/>
      <c r="R22" s="144" t="s">
        <v>81</v>
      </c>
      <c r="S22" s="320" t="s">
        <v>82</v>
      </c>
      <c r="T22" s="75"/>
      <c r="U22" s="75"/>
      <c r="V22" s="75"/>
      <c r="W22" s="74"/>
      <c r="X22" s="85"/>
      <c r="Y22" s="73"/>
      <c r="Z22" s="144" t="s">
        <v>81</v>
      </c>
      <c r="AA22" s="320" t="s">
        <v>82</v>
      </c>
      <c r="AB22" s="75"/>
      <c r="AC22" s="75"/>
      <c r="AD22" s="75"/>
      <c r="AE22" s="74"/>
      <c r="AF22" s="85"/>
      <c r="AG22" s="73"/>
      <c r="AH22" s="313"/>
      <c r="AI22" s="314"/>
      <c r="AJ22" s="314"/>
      <c r="AK22" s="314"/>
      <c r="AL22" s="314"/>
      <c r="AM22" s="314"/>
      <c r="AN22" s="314"/>
      <c r="AO22" s="315"/>
    </row>
    <row r="23" spans="1:43" s="10" customFormat="1" ht="14.1" customHeight="1">
      <c r="A23" s="330"/>
      <c r="B23" s="156" t="s">
        <v>84</v>
      </c>
      <c r="C23" s="321"/>
      <c r="D23" s="75"/>
      <c r="E23" s="75"/>
      <c r="F23" s="42"/>
      <c r="G23" s="74"/>
      <c r="H23" s="85"/>
      <c r="I23" s="73"/>
      <c r="J23" s="156" t="s">
        <v>84</v>
      </c>
      <c r="K23" s="321"/>
      <c r="L23" s="138"/>
      <c r="M23" s="75"/>
      <c r="N23" s="42"/>
      <c r="O23" s="74"/>
      <c r="P23" s="85"/>
      <c r="Q23" s="73"/>
      <c r="R23" s="144" t="s">
        <v>84</v>
      </c>
      <c r="S23" s="321"/>
      <c r="T23" s="75"/>
      <c r="U23" s="75"/>
      <c r="V23" s="42"/>
      <c r="W23" s="74"/>
      <c r="X23" s="85"/>
      <c r="Y23" s="73"/>
      <c r="Z23" s="144" t="s">
        <v>84</v>
      </c>
      <c r="AA23" s="321"/>
      <c r="AB23" s="75"/>
      <c r="AC23" s="75"/>
      <c r="AD23" s="42"/>
      <c r="AE23" s="74"/>
      <c r="AF23" s="85"/>
      <c r="AG23" s="73"/>
      <c r="AH23" s="313"/>
      <c r="AI23" s="314"/>
      <c r="AJ23" s="314"/>
      <c r="AK23" s="314"/>
      <c r="AL23" s="314"/>
      <c r="AM23" s="314"/>
      <c r="AN23" s="314"/>
      <c r="AO23" s="315"/>
    </row>
    <row r="24" spans="1:43" s="10" customFormat="1" ht="14.1" customHeight="1">
      <c r="A24" s="331"/>
      <c r="B24" s="78" t="s">
        <v>85</v>
      </c>
      <c r="C24" s="321"/>
      <c r="D24" s="75"/>
      <c r="E24" s="75"/>
      <c r="F24" s="75"/>
      <c r="G24" s="74"/>
      <c r="H24" s="85"/>
      <c r="I24" s="73"/>
      <c r="J24" s="78" t="s">
        <v>85</v>
      </c>
      <c r="K24" s="321"/>
      <c r="L24" s="75"/>
      <c r="M24" s="75"/>
      <c r="N24" s="75"/>
      <c r="O24" s="74"/>
      <c r="P24" s="85"/>
      <c r="Q24" s="73"/>
      <c r="R24" s="145" t="s">
        <v>85</v>
      </c>
      <c r="S24" s="321"/>
      <c r="T24" s="75"/>
      <c r="U24" s="75"/>
      <c r="V24" s="75"/>
      <c r="W24" s="74"/>
      <c r="X24" s="85"/>
      <c r="Y24" s="73"/>
      <c r="Z24" s="145" t="s">
        <v>85</v>
      </c>
      <c r="AA24" s="321"/>
      <c r="AB24" s="75"/>
      <c r="AC24" s="75"/>
      <c r="AD24" s="75"/>
      <c r="AE24" s="74"/>
      <c r="AF24" s="85"/>
      <c r="AG24" s="73"/>
      <c r="AH24" s="313"/>
      <c r="AI24" s="314"/>
      <c r="AJ24" s="314"/>
      <c r="AK24" s="314"/>
      <c r="AL24" s="314"/>
      <c r="AM24" s="314"/>
      <c r="AN24" s="314"/>
      <c r="AO24" s="315"/>
    </row>
    <row r="25" spans="1:43" s="10" customFormat="1" ht="14.1" customHeight="1">
      <c r="A25" s="329" t="s">
        <v>0</v>
      </c>
      <c r="B25" s="186" t="s">
        <v>213</v>
      </c>
      <c r="C25" s="71" t="s">
        <v>109</v>
      </c>
      <c r="D25" s="74">
        <v>2</v>
      </c>
      <c r="E25" s="50"/>
      <c r="F25" s="53"/>
      <c r="G25" s="74">
        <f>D25/100</f>
        <v>0.02</v>
      </c>
      <c r="H25" s="89">
        <f t="shared" ref="H25:H31" si="5">(D25*$D$2)/1000</f>
        <v>0.92400000000000004</v>
      </c>
      <c r="I25" s="73"/>
      <c r="J25" s="69" t="s">
        <v>219</v>
      </c>
      <c r="K25" s="49" t="s">
        <v>220</v>
      </c>
      <c r="L25" s="138">
        <v>3</v>
      </c>
      <c r="M25" s="42"/>
      <c r="N25" s="42"/>
      <c r="O25" s="74">
        <f>L25*10/100</f>
        <v>0.3</v>
      </c>
      <c r="P25" s="89">
        <f>(L25*$D$2)/1000</f>
        <v>1.3859999999999999</v>
      </c>
      <c r="Q25" s="280"/>
      <c r="R25" s="38"/>
      <c r="S25" s="225"/>
      <c r="T25" s="74"/>
      <c r="U25" s="78"/>
      <c r="V25" s="75"/>
      <c r="W25" s="116"/>
      <c r="X25" s="89"/>
      <c r="Y25" s="73"/>
      <c r="Z25" s="79" t="s">
        <v>261</v>
      </c>
      <c r="AA25" s="14" t="s">
        <v>134</v>
      </c>
      <c r="AB25" s="56">
        <v>12</v>
      </c>
      <c r="AC25" s="116"/>
      <c r="AD25" s="161">
        <f>AB25*0.7/35</f>
        <v>0.23999999999999996</v>
      </c>
      <c r="AE25" s="74"/>
      <c r="AF25" s="106">
        <f>(AB25*$D$2)/1000</f>
        <v>5.5439999999999996</v>
      </c>
      <c r="AG25" s="73"/>
      <c r="AH25" s="313"/>
      <c r="AI25" s="314"/>
      <c r="AJ25" s="314"/>
      <c r="AK25" s="314"/>
      <c r="AL25" s="314"/>
      <c r="AM25" s="314"/>
      <c r="AN25" s="314"/>
      <c r="AO25" s="315"/>
    </row>
    <row r="26" spans="1:43" s="10" customFormat="1" ht="14.1" customHeight="1">
      <c r="A26" s="330"/>
      <c r="B26" s="189" t="s">
        <v>214</v>
      </c>
      <c r="C26" s="198" t="s">
        <v>110</v>
      </c>
      <c r="D26" s="74">
        <v>5</v>
      </c>
      <c r="E26" s="56"/>
      <c r="F26" s="56"/>
      <c r="G26" s="74">
        <f>D26/100</f>
        <v>0.05</v>
      </c>
      <c r="H26" s="89">
        <f t="shared" si="5"/>
        <v>2.31</v>
      </c>
      <c r="I26" s="76"/>
      <c r="J26" s="67" t="s">
        <v>122</v>
      </c>
      <c r="K26" s="49" t="s">
        <v>191</v>
      </c>
      <c r="L26" s="53">
        <v>15</v>
      </c>
      <c r="M26" s="77"/>
      <c r="N26" s="75">
        <f>L26*0.9/55</f>
        <v>0.24545454545454545</v>
      </c>
      <c r="O26" s="77"/>
      <c r="P26" s="89">
        <f>(L26*$D$2)/1000</f>
        <v>6.93</v>
      </c>
      <c r="Q26" s="203"/>
      <c r="R26" s="79"/>
      <c r="S26" s="225"/>
      <c r="T26" s="74"/>
      <c r="U26" s="78"/>
      <c r="V26" s="75"/>
      <c r="W26" s="116"/>
      <c r="X26" s="89"/>
      <c r="Y26" s="80"/>
      <c r="Z26" s="79" t="s">
        <v>117</v>
      </c>
      <c r="AA26" s="137" t="s">
        <v>262</v>
      </c>
      <c r="AB26" s="74">
        <v>20</v>
      </c>
      <c r="AC26" s="129"/>
      <c r="AD26" s="53"/>
      <c r="AE26" s="74">
        <f>AB26/100</f>
        <v>0.2</v>
      </c>
      <c r="AF26" s="70">
        <f>(AB26*$D$2)/1000</f>
        <v>9.24</v>
      </c>
      <c r="AG26" s="80"/>
      <c r="AH26" s="313"/>
      <c r="AI26" s="314"/>
      <c r="AJ26" s="314"/>
      <c r="AK26" s="314"/>
      <c r="AL26" s="314"/>
      <c r="AM26" s="314"/>
      <c r="AN26" s="314"/>
      <c r="AO26" s="315"/>
    </row>
    <row r="27" spans="1:43" s="10" customFormat="1" ht="14.1" customHeight="1">
      <c r="A27" s="330"/>
      <c r="B27" s="189" t="s">
        <v>0</v>
      </c>
      <c r="C27" s="160" t="s">
        <v>215</v>
      </c>
      <c r="D27" s="74">
        <v>10</v>
      </c>
      <c r="E27" s="56"/>
      <c r="F27" s="56"/>
      <c r="G27" s="74">
        <f>D27/100</f>
        <v>0.1</v>
      </c>
      <c r="H27" s="89">
        <f t="shared" si="5"/>
        <v>4.62</v>
      </c>
      <c r="I27" s="51"/>
      <c r="J27" s="67" t="s">
        <v>207</v>
      </c>
      <c r="K27" s="49"/>
      <c r="L27" s="53"/>
      <c r="M27" s="129"/>
      <c r="N27" s="53"/>
      <c r="O27" s="74"/>
      <c r="P27" s="21"/>
      <c r="Q27" s="102"/>
      <c r="R27" s="40"/>
      <c r="S27" s="282"/>
      <c r="T27" s="72"/>
      <c r="U27" s="105"/>
      <c r="V27" s="75"/>
      <c r="W27" s="112"/>
      <c r="X27" s="70"/>
      <c r="Y27" s="73"/>
      <c r="Z27" s="79" t="s">
        <v>128</v>
      </c>
      <c r="AA27" s="43"/>
      <c r="AB27" s="42"/>
      <c r="AC27" s="129"/>
      <c r="AD27" s="53"/>
      <c r="AE27" s="53"/>
      <c r="AF27" s="65"/>
      <c r="AG27" s="73"/>
      <c r="AH27" s="313"/>
      <c r="AI27" s="314"/>
      <c r="AJ27" s="314"/>
      <c r="AK27" s="314"/>
      <c r="AL27" s="314"/>
      <c r="AM27" s="314"/>
      <c r="AN27" s="314"/>
      <c r="AO27" s="315"/>
    </row>
    <row r="28" spans="1:43" s="10" customFormat="1" ht="14.1" customHeight="1">
      <c r="A28" s="330"/>
      <c r="B28" s="189"/>
      <c r="C28" s="160" t="s">
        <v>111</v>
      </c>
      <c r="D28" s="164">
        <v>15</v>
      </c>
      <c r="E28" s="56"/>
      <c r="F28" s="56">
        <f>D28/140</f>
        <v>0.10714285714285714</v>
      </c>
      <c r="G28" s="56"/>
      <c r="H28" s="89">
        <f t="shared" si="5"/>
        <v>6.93</v>
      </c>
      <c r="I28" s="92"/>
      <c r="J28" s="55" t="s">
        <v>123</v>
      </c>
      <c r="K28" s="49"/>
      <c r="L28" s="53"/>
      <c r="M28" s="129"/>
      <c r="N28" s="53"/>
      <c r="O28" s="53"/>
      <c r="P28" s="65"/>
      <c r="Q28" s="275"/>
      <c r="R28" s="40"/>
      <c r="S28" s="282"/>
      <c r="T28" s="72"/>
      <c r="U28" s="105"/>
      <c r="V28" s="75"/>
      <c r="W28" s="112"/>
      <c r="X28" s="70"/>
      <c r="Y28" s="73"/>
      <c r="Z28" s="79" t="s">
        <v>114</v>
      </c>
      <c r="AA28" s="43"/>
      <c r="AB28" s="42"/>
      <c r="AC28" s="129"/>
      <c r="AD28" s="53"/>
      <c r="AE28" s="53"/>
      <c r="AF28" s="65"/>
      <c r="AG28" s="73"/>
      <c r="AH28" s="313"/>
      <c r="AI28" s="314"/>
      <c r="AJ28" s="314"/>
      <c r="AK28" s="314"/>
      <c r="AL28" s="314"/>
      <c r="AM28" s="314"/>
      <c r="AN28" s="314"/>
      <c r="AO28" s="315"/>
    </row>
    <row r="29" spans="1:43" s="10" customFormat="1" ht="14.1" customHeight="1">
      <c r="A29" s="330"/>
      <c r="B29" s="150"/>
      <c r="C29" s="160" t="s">
        <v>112</v>
      </c>
      <c r="D29" s="74">
        <v>1</v>
      </c>
      <c r="E29" s="53"/>
      <c r="F29" s="53"/>
      <c r="G29" s="56"/>
      <c r="H29" s="89">
        <f t="shared" si="5"/>
        <v>0.46200000000000002</v>
      </c>
      <c r="I29" s="51"/>
      <c r="J29" s="55" t="s">
        <v>91</v>
      </c>
      <c r="K29" s="49"/>
      <c r="L29" s="53"/>
      <c r="M29" s="130"/>
      <c r="N29" s="53"/>
      <c r="O29" s="57"/>
      <c r="P29" s="131"/>
      <c r="Q29" s="102"/>
      <c r="R29" s="189"/>
      <c r="S29" s="282"/>
      <c r="T29" s="72"/>
      <c r="U29" s="105"/>
      <c r="V29" s="75"/>
      <c r="W29" s="112"/>
      <c r="X29" s="70"/>
      <c r="Y29" s="109"/>
      <c r="Z29" s="40" t="s">
        <v>91</v>
      </c>
      <c r="AA29" s="43"/>
      <c r="AB29" s="42"/>
      <c r="AC29" s="130"/>
      <c r="AD29" s="53"/>
      <c r="AE29" s="57"/>
      <c r="AF29" s="277"/>
      <c r="AG29" s="109"/>
      <c r="AH29" s="313"/>
      <c r="AI29" s="314"/>
      <c r="AJ29" s="314"/>
      <c r="AK29" s="314"/>
      <c r="AL29" s="314"/>
      <c r="AM29" s="314"/>
      <c r="AN29" s="314"/>
      <c r="AO29" s="315"/>
    </row>
    <row r="30" spans="1:43" s="10" customFormat="1" ht="14.1" customHeight="1">
      <c r="A30" s="330"/>
      <c r="B30" s="189"/>
      <c r="C30" s="139" t="s">
        <v>113</v>
      </c>
      <c r="D30" s="74">
        <v>3</v>
      </c>
      <c r="E30" s="53"/>
      <c r="F30" s="53">
        <f>D30*0.9/55</f>
        <v>4.9090909090909095E-2</v>
      </c>
      <c r="G30" s="53"/>
      <c r="H30" s="89">
        <f t="shared" si="5"/>
        <v>1.3859999999999999</v>
      </c>
      <c r="I30" s="109"/>
      <c r="J30" s="79"/>
      <c r="K30" s="160"/>
      <c r="L30" s="74"/>
      <c r="M30" s="53"/>
      <c r="N30" s="53"/>
      <c r="O30" s="56"/>
      <c r="P30" s="89"/>
      <c r="Q30" s="102"/>
      <c r="R30" s="284"/>
      <c r="S30" s="283"/>
      <c r="T30" s="138"/>
      <c r="U30" s="42"/>
      <c r="V30" s="42"/>
      <c r="W30" s="74"/>
      <c r="X30" s="89"/>
      <c r="Y30" s="51"/>
      <c r="Z30" s="40"/>
      <c r="AA30" s="43"/>
      <c r="AB30" s="42"/>
      <c r="AC30" s="130"/>
      <c r="AD30" s="53"/>
      <c r="AE30" s="57"/>
      <c r="AF30" s="277"/>
      <c r="AG30" s="64"/>
      <c r="AH30" s="313"/>
      <c r="AI30" s="314"/>
      <c r="AJ30" s="314"/>
      <c r="AK30" s="314"/>
      <c r="AL30" s="314"/>
      <c r="AM30" s="314"/>
      <c r="AN30" s="314"/>
      <c r="AO30" s="315"/>
    </row>
    <row r="31" spans="1:43" s="10" customFormat="1" ht="14.1" customHeight="1">
      <c r="A31" s="330"/>
      <c r="B31" s="40"/>
      <c r="C31" s="43" t="s">
        <v>167</v>
      </c>
      <c r="D31" s="138">
        <v>5</v>
      </c>
      <c r="E31" s="130"/>
      <c r="F31" s="53"/>
      <c r="G31" s="74">
        <f>D31/100</f>
        <v>0.05</v>
      </c>
      <c r="H31" s="297">
        <f t="shared" si="5"/>
        <v>2.31</v>
      </c>
      <c r="I31" s="64"/>
      <c r="J31" s="55"/>
      <c r="K31" s="139"/>
      <c r="L31" s="74"/>
      <c r="M31" s="53"/>
      <c r="N31" s="53"/>
      <c r="O31" s="53"/>
      <c r="P31" s="89"/>
      <c r="Q31" s="247"/>
      <c r="R31" s="55"/>
      <c r="S31" s="285"/>
      <c r="T31" s="101"/>
      <c r="U31" s="130"/>
      <c r="V31" s="53"/>
      <c r="W31" s="57"/>
      <c r="X31" s="131"/>
      <c r="Y31" s="51"/>
      <c r="Z31" s="55"/>
      <c r="AA31" s="49"/>
      <c r="AB31" s="53"/>
      <c r="AC31" s="130"/>
      <c r="AD31" s="53"/>
      <c r="AE31" s="57"/>
      <c r="AF31" s="277"/>
      <c r="AG31" s="51"/>
      <c r="AH31" s="313"/>
      <c r="AI31" s="314"/>
      <c r="AJ31" s="314"/>
      <c r="AK31" s="314"/>
      <c r="AL31" s="314"/>
      <c r="AM31" s="314"/>
      <c r="AN31" s="314"/>
      <c r="AO31" s="315"/>
    </row>
    <row r="32" spans="1:43" s="10" customFormat="1" ht="14.1" customHeight="1">
      <c r="A32" s="331"/>
      <c r="B32" s="176" t="s">
        <v>47</v>
      </c>
      <c r="C32" s="44"/>
      <c r="D32" s="45"/>
      <c r="E32" s="53"/>
      <c r="F32" s="53"/>
      <c r="G32" s="53"/>
      <c r="H32" s="89"/>
      <c r="I32" s="64"/>
      <c r="J32" s="176" t="s">
        <v>47</v>
      </c>
      <c r="K32" s="278"/>
      <c r="L32" s="279"/>
      <c r="M32" s="53"/>
      <c r="N32" s="53"/>
      <c r="O32" s="53"/>
      <c r="P32" s="89"/>
      <c r="Q32" s="247"/>
      <c r="R32" s="176"/>
      <c r="S32" s="286"/>
      <c r="T32" s="101"/>
      <c r="U32" s="16"/>
      <c r="V32" s="16"/>
      <c r="W32" s="16"/>
      <c r="X32" s="20"/>
      <c r="Y32" s="93"/>
      <c r="Z32" s="176" t="s">
        <v>47</v>
      </c>
      <c r="AA32" s="278" t="s">
        <v>71</v>
      </c>
      <c r="AB32" s="279">
        <v>1</v>
      </c>
      <c r="AC32" s="46"/>
      <c r="AD32" s="46"/>
      <c r="AE32" s="46"/>
      <c r="AF32" s="47"/>
      <c r="AG32" s="93"/>
      <c r="AH32" s="316"/>
      <c r="AI32" s="317"/>
      <c r="AJ32" s="317"/>
      <c r="AK32" s="317"/>
      <c r="AL32" s="317"/>
      <c r="AM32" s="317"/>
      <c r="AN32" s="317"/>
      <c r="AO32" s="318"/>
      <c r="AP32" s="12"/>
      <c r="AQ32" s="12"/>
    </row>
    <row r="33" spans="1:43" s="10" customFormat="1" ht="14.1" customHeight="1">
      <c r="A33" s="182"/>
      <c r="B33" s="322" t="s">
        <v>100</v>
      </c>
      <c r="C33" s="169" t="s">
        <v>34</v>
      </c>
      <c r="D33" s="125"/>
      <c r="E33" s="170"/>
      <c r="F33" s="170"/>
      <c r="G33" s="170"/>
      <c r="H33" s="299" t="s">
        <v>263</v>
      </c>
      <c r="I33" s="299" t="s">
        <v>264</v>
      </c>
      <c r="J33" s="322" t="s">
        <v>100</v>
      </c>
      <c r="K33" s="169" t="s">
        <v>34</v>
      </c>
      <c r="L33" s="126"/>
      <c r="M33" s="170"/>
      <c r="N33" s="170"/>
      <c r="O33" s="170"/>
      <c r="P33" s="299" t="s">
        <v>263</v>
      </c>
      <c r="Q33" s="299" t="s">
        <v>264</v>
      </c>
      <c r="R33" s="322" t="s">
        <v>100</v>
      </c>
      <c r="S33" s="169" t="s">
        <v>34</v>
      </c>
      <c r="T33" s="125"/>
      <c r="U33" s="170"/>
      <c r="V33" s="170"/>
      <c r="W33" s="170"/>
      <c r="X33" s="299" t="s">
        <v>263</v>
      </c>
      <c r="Y33" s="299" t="s">
        <v>264</v>
      </c>
      <c r="Z33" s="322" t="s">
        <v>100</v>
      </c>
      <c r="AA33" s="169" t="s">
        <v>34</v>
      </c>
      <c r="AB33" s="125"/>
      <c r="AC33" s="170"/>
      <c r="AD33" s="170"/>
      <c r="AE33" s="170"/>
      <c r="AF33" s="299" t="s">
        <v>263</v>
      </c>
      <c r="AG33" s="299" t="s">
        <v>264</v>
      </c>
      <c r="AH33" s="322" t="s">
        <v>100</v>
      </c>
      <c r="AI33" s="169" t="s">
        <v>34</v>
      </c>
      <c r="AJ33" s="125"/>
      <c r="AK33" s="170"/>
      <c r="AL33" s="170"/>
      <c r="AM33" s="170"/>
      <c r="AN33" s="299" t="s">
        <v>263</v>
      </c>
      <c r="AO33" s="299" t="s">
        <v>264</v>
      </c>
      <c r="AP33" s="12"/>
      <c r="AQ33" s="12"/>
    </row>
    <row r="34" spans="1:43" s="10" customFormat="1" ht="14.1" customHeight="1">
      <c r="A34" s="332"/>
      <c r="B34" s="322"/>
      <c r="C34" s="26" t="s">
        <v>42</v>
      </c>
      <c r="D34" s="81"/>
      <c r="E34" s="94"/>
      <c r="F34" s="94"/>
      <c r="G34" s="94"/>
      <c r="H34" s="34">
        <v>4.5</v>
      </c>
      <c r="I34" s="35">
        <f>SUM(E5:E32)</f>
        <v>5</v>
      </c>
      <c r="J34" s="322"/>
      <c r="K34" s="26" t="s">
        <v>42</v>
      </c>
      <c r="L34" s="34"/>
      <c r="M34" s="98"/>
      <c r="N34" s="98"/>
      <c r="O34" s="98"/>
      <c r="P34" s="34">
        <v>4.5</v>
      </c>
      <c r="Q34" s="35">
        <f>SUM(M5:M32)</f>
        <v>5.5714285714285712</v>
      </c>
      <c r="R34" s="322"/>
      <c r="S34" s="26" t="s">
        <v>42</v>
      </c>
      <c r="T34" s="34"/>
      <c r="U34" s="98"/>
      <c r="V34" s="98"/>
      <c r="W34" s="98"/>
      <c r="X34" s="34">
        <v>4.5</v>
      </c>
      <c r="Y34" s="35">
        <f>SUM(U5:U32)</f>
        <v>5</v>
      </c>
      <c r="Z34" s="322"/>
      <c r="AA34" s="26" t="s">
        <v>42</v>
      </c>
      <c r="AB34" s="34"/>
      <c r="AC34" s="98"/>
      <c r="AD34" s="98"/>
      <c r="AE34" s="98"/>
      <c r="AF34" s="34">
        <v>4.5</v>
      </c>
      <c r="AG34" s="35">
        <f>SUM(AC5:AC32)</f>
        <v>5</v>
      </c>
      <c r="AH34" s="322"/>
      <c r="AI34" s="26" t="s">
        <v>42</v>
      </c>
      <c r="AJ34" s="34"/>
      <c r="AK34" s="98"/>
      <c r="AL34" s="98"/>
      <c r="AM34" s="98"/>
      <c r="AN34" s="34">
        <v>0</v>
      </c>
      <c r="AO34" s="35">
        <f>SUM(AK5:AK32)</f>
        <v>0</v>
      </c>
    </row>
    <row r="35" spans="1:43" s="12" customFormat="1" ht="14.1" customHeight="1">
      <c r="A35" s="333"/>
      <c r="B35" s="322"/>
      <c r="C35" s="27" t="s">
        <v>43</v>
      </c>
      <c r="D35" s="82"/>
      <c r="E35" s="94"/>
      <c r="F35" s="94"/>
      <c r="G35" s="94"/>
      <c r="H35" s="35">
        <v>2</v>
      </c>
      <c r="I35" s="35">
        <f>SUM(F6:F32)</f>
        <v>2.4776623376623377</v>
      </c>
      <c r="J35" s="322"/>
      <c r="K35" s="27" t="s">
        <v>43</v>
      </c>
      <c r="L35" s="35"/>
      <c r="M35" s="98"/>
      <c r="N35" s="98"/>
      <c r="O35" s="98"/>
      <c r="P35" s="35">
        <v>2</v>
      </c>
      <c r="Q35" s="35">
        <f>SUM(N6:N32)</f>
        <v>2.3787878787878789</v>
      </c>
      <c r="R35" s="322"/>
      <c r="S35" s="27" t="s">
        <v>43</v>
      </c>
      <c r="T35" s="35"/>
      <c r="U35" s="98"/>
      <c r="V35" s="98"/>
      <c r="W35" s="98"/>
      <c r="X35" s="35">
        <v>2</v>
      </c>
      <c r="Y35" s="35">
        <f>SUM(V6:V32)</f>
        <v>2.5435992578849724</v>
      </c>
      <c r="Z35" s="322"/>
      <c r="AA35" s="27" t="s">
        <v>43</v>
      </c>
      <c r="AB35" s="35"/>
      <c r="AC35" s="98"/>
      <c r="AD35" s="98"/>
      <c r="AE35" s="98"/>
      <c r="AF35" s="35">
        <v>2</v>
      </c>
      <c r="AG35" s="35">
        <f>SUM(AD6:AD32)</f>
        <v>2.5257142857142854</v>
      </c>
      <c r="AH35" s="322"/>
      <c r="AI35" s="27" t="s">
        <v>43</v>
      </c>
      <c r="AJ35" s="35"/>
      <c r="AK35" s="98"/>
      <c r="AL35" s="98"/>
      <c r="AM35" s="98"/>
      <c r="AN35" s="35">
        <v>0</v>
      </c>
      <c r="AO35" s="35">
        <f>SUM(AL6:AL32)</f>
        <v>0</v>
      </c>
      <c r="AP35" s="10"/>
      <c r="AQ35" s="10"/>
    </row>
    <row r="36" spans="1:43" s="12" customFormat="1" ht="14.1" customHeight="1">
      <c r="A36" s="333"/>
      <c r="B36" s="322"/>
      <c r="C36" s="28" t="s">
        <v>35</v>
      </c>
      <c r="D36" s="83"/>
      <c r="E36" s="81"/>
      <c r="F36" s="81"/>
      <c r="G36" s="81"/>
      <c r="H36" s="35">
        <f>I36</f>
        <v>1.9200000000000004</v>
      </c>
      <c r="I36" s="35">
        <f>SUM(G8:G32)</f>
        <v>1.9200000000000004</v>
      </c>
      <c r="J36" s="322"/>
      <c r="K36" s="28" t="s">
        <v>35</v>
      </c>
      <c r="L36" s="36"/>
      <c r="M36" s="34"/>
      <c r="N36" s="34"/>
      <c r="O36" s="34"/>
      <c r="P36" s="35">
        <f>Q36</f>
        <v>1.76</v>
      </c>
      <c r="Q36" s="35">
        <f>SUM(O8:O32)</f>
        <v>1.76</v>
      </c>
      <c r="R36" s="322"/>
      <c r="S36" s="28" t="s">
        <v>35</v>
      </c>
      <c r="T36" s="36"/>
      <c r="U36" s="34"/>
      <c r="V36" s="34"/>
      <c r="W36" s="34"/>
      <c r="X36" s="35">
        <f>Y36</f>
        <v>1.8</v>
      </c>
      <c r="Y36" s="35">
        <f>SUM(W8:W32)</f>
        <v>1.8</v>
      </c>
      <c r="Z36" s="322"/>
      <c r="AA36" s="28" t="s">
        <v>35</v>
      </c>
      <c r="AB36" s="36"/>
      <c r="AC36" s="34"/>
      <c r="AD36" s="34"/>
      <c r="AE36" s="34"/>
      <c r="AF36" s="35">
        <f>AG36</f>
        <v>2.1</v>
      </c>
      <c r="AG36" s="35">
        <f>SUM(AE8:AE32)</f>
        <v>2.1</v>
      </c>
      <c r="AH36" s="322"/>
      <c r="AI36" s="28" t="s">
        <v>35</v>
      </c>
      <c r="AJ36" s="36"/>
      <c r="AK36" s="34"/>
      <c r="AL36" s="34"/>
      <c r="AM36" s="34"/>
      <c r="AN36" s="35">
        <f>AO36</f>
        <v>0</v>
      </c>
      <c r="AO36" s="35">
        <f>SUM(AM8:AM32)</f>
        <v>0</v>
      </c>
      <c r="AP36" s="10"/>
      <c r="AQ36" s="10"/>
    </row>
    <row r="37" spans="1:43" s="10" customFormat="1" ht="14.1" customHeight="1">
      <c r="A37" s="333"/>
      <c r="B37" s="322"/>
      <c r="C37" s="28" t="s">
        <v>36</v>
      </c>
      <c r="D37" s="83"/>
      <c r="E37" s="82"/>
      <c r="F37" s="82"/>
      <c r="G37" s="82"/>
      <c r="H37" s="35">
        <f>I37</f>
        <v>0</v>
      </c>
      <c r="I37" s="35">
        <f>D32</f>
        <v>0</v>
      </c>
      <c r="J37" s="322"/>
      <c r="K37" s="28" t="s">
        <v>36</v>
      </c>
      <c r="L37" s="36"/>
      <c r="M37" s="35"/>
      <c r="N37" s="35"/>
      <c r="O37" s="35"/>
      <c r="P37" s="35">
        <f>Q37</f>
        <v>0</v>
      </c>
      <c r="Q37" s="35">
        <f>L32</f>
        <v>0</v>
      </c>
      <c r="R37" s="322"/>
      <c r="S37" s="28" t="s">
        <v>36</v>
      </c>
      <c r="T37" s="36"/>
      <c r="U37" s="35"/>
      <c r="V37" s="35"/>
      <c r="W37" s="35"/>
      <c r="X37" s="35">
        <f>Y37</f>
        <v>0</v>
      </c>
      <c r="Y37" s="35">
        <f>T32</f>
        <v>0</v>
      </c>
      <c r="Z37" s="322"/>
      <c r="AA37" s="28" t="s">
        <v>36</v>
      </c>
      <c r="AB37" s="36"/>
      <c r="AC37" s="35"/>
      <c r="AD37" s="35"/>
      <c r="AE37" s="35"/>
      <c r="AF37" s="35">
        <f>AG37</f>
        <v>1</v>
      </c>
      <c r="AG37" s="35">
        <f>AB32</f>
        <v>1</v>
      </c>
      <c r="AH37" s="322"/>
      <c r="AI37" s="28" t="s">
        <v>36</v>
      </c>
      <c r="AJ37" s="36"/>
      <c r="AK37" s="35"/>
      <c r="AL37" s="35"/>
      <c r="AM37" s="35"/>
      <c r="AN37" s="35">
        <f>AO37</f>
        <v>0</v>
      </c>
      <c r="AO37" s="35">
        <f>AJ32</f>
        <v>0</v>
      </c>
    </row>
    <row r="38" spans="1:43" s="10" customFormat="1" ht="14.1" customHeight="1">
      <c r="A38" s="333"/>
      <c r="B38" s="322"/>
      <c r="C38" s="26" t="s">
        <v>41</v>
      </c>
      <c r="D38" s="83"/>
      <c r="E38" s="83"/>
      <c r="F38" s="83"/>
      <c r="G38" s="83"/>
      <c r="H38" s="35">
        <f>I38</f>
        <v>0</v>
      </c>
      <c r="I38" s="35">
        <v>0</v>
      </c>
      <c r="J38" s="322"/>
      <c r="K38" s="26" t="s">
        <v>41</v>
      </c>
      <c r="L38" s="36"/>
      <c r="M38" s="36"/>
      <c r="N38" s="36"/>
      <c r="O38" s="36"/>
      <c r="P38" s="35">
        <f>Q38</f>
        <v>0</v>
      </c>
      <c r="Q38" s="35">
        <v>0</v>
      </c>
      <c r="R38" s="322"/>
      <c r="S38" s="26" t="s">
        <v>41</v>
      </c>
      <c r="T38" s="36"/>
      <c r="U38" s="36"/>
      <c r="V38" s="36"/>
      <c r="W38" s="36"/>
      <c r="X38" s="35">
        <f>Y38</f>
        <v>0</v>
      </c>
      <c r="Y38" s="35">
        <v>0</v>
      </c>
      <c r="Z38" s="322"/>
      <c r="AA38" s="26" t="s">
        <v>41</v>
      </c>
      <c r="AB38" s="36"/>
      <c r="AC38" s="36"/>
      <c r="AD38" s="36"/>
      <c r="AE38" s="36"/>
      <c r="AF38" s="35">
        <f>AG38</f>
        <v>0</v>
      </c>
      <c r="AG38" s="35">
        <v>0</v>
      </c>
      <c r="AH38" s="322"/>
      <c r="AI38" s="26" t="s">
        <v>41</v>
      </c>
      <c r="AJ38" s="36"/>
      <c r="AK38" s="36"/>
      <c r="AL38" s="36"/>
      <c r="AM38" s="36"/>
      <c r="AN38" s="35">
        <f>AO38</f>
        <v>0</v>
      </c>
      <c r="AO38" s="35">
        <v>0</v>
      </c>
      <c r="AP38"/>
      <c r="AQ38"/>
    </row>
    <row r="39" spans="1:43" s="10" customFormat="1" ht="14.1" customHeight="1">
      <c r="A39" s="333"/>
      <c r="B39" s="322"/>
      <c r="C39" s="26" t="s">
        <v>89</v>
      </c>
      <c r="D39" s="83"/>
      <c r="E39" s="83"/>
      <c r="F39" s="83"/>
      <c r="G39" s="83"/>
      <c r="H39" s="35">
        <v>2.5</v>
      </c>
      <c r="I39" s="35">
        <v>2.5</v>
      </c>
      <c r="J39" s="322"/>
      <c r="K39" s="26" t="s">
        <v>89</v>
      </c>
      <c r="L39" s="36"/>
      <c r="M39" s="36"/>
      <c r="N39" s="36"/>
      <c r="O39" s="36"/>
      <c r="P39" s="35">
        <v>2.5</v>
      </c>
      <c r="Q39" s="35">
        <v>2.5</v>
      </c>
      <c r="R39" s="322"/>
      <c r="S39" s="26" t="s">
        <v>89</v>
      </c>
      <c r="T39" s="36"/>
      <c r="U39" s="36"/>
      <c r="V39" s="36"/>
      <c r="W39" s="36"/>
      <c r="X39" s="35">
        <v>2.5</v>
      </c>
      <c r="Y39" s="35">
        <v>2.5</v>
      </c>
      <c r="Z39" s="322"/>
      <c r="AA39" s="26" t="s">
        <v>89</v>
      </c>
      <c r="AB39" s="36"/>
      <c r="AC39" s="36"/>
      <c r="AD39" s="36"/>
      <c r="AE39" s="36"/>
      <c r="AF39" s="35">
        <v>2.5</v>
      </c>
      <c r="AG39" s="35">
        <v>2.5</v>
      </c>
      <c r="AH39" s="322"/>
      <c r="AI39" s="26" t="s">
        <v>89</v>
      </c>
      <c r="AJ39" s="36"/>
      <c r="AK39" s="36"/>
      <c r="AL39" s="36"/>
      <c r="AM39" s="36"/>
      <c r="AN39" s="35">
        <v>0</v>
      </c>
      <c r="AO39" s="35">
        <v>0</v>
      </c>
      <c r="AP39"/>
      <c r="AQ39"/>
    </row>
    <row r="40" spans="1:43" s="10" customFormat="1" ht="14.1" customHeight="1">
      <c r="A40" s="334"/>
      <c r="B40" s="323"/>
      <c r="C40" s="28" t="s">
        <v>99</v>
      </c>
      <c r="D40" s="83"/>
      <c r="E40" s="83"/>
      <c r="F40" s="83"/>
      <c r="G40" s="83"/>
      <c r="H40" s="37">
        <f>(H34*70)+(H35*75)+(H36*25)+(H37*60)+(H38*150)+(H39*45)</f>
        <v>625.5</v>
      </c>
      <c r="I40" s="37">
        <f>(I34*70)+(I35*75)+(I36*25)+(I37*60)+(I38*150)+(I39*45)</f>
        <v>696.32467532467535</v>
      </c>
      <c r="J40" s="323"/>
      <c r="K40" s="28" t="s">
        <v>99</v>
      </c>
      <c r="L40" s="36"/>
      <c r="M40" s="36"/>
      <c r="N40" s="36"/>
      <c r="O40" s="36"/>
      <c r="P40" s="37">
        <f>(P34*70)+(P35*75)+(P36*25)+(P37*60)+(P38*150)+(P39*45)</f>
        <v>621.5</v>
      </c>
      <c r="Q40" s="37">
        <f>(Q34*70)+(Q35*75)+(Q36*25)+(Q37*60)+(Q38*150)+(Q39*45)</f>
        <v>724.90909090909088</v>
      </c>
      <c r="R40" s="323"/>
      <c r="S40" s="28" t="s">
        <v>99</v>
      </c>
      <c r="T40" s="36"/>
      <c r="U40" s="36"/>
      <c r="V40" s="36"/>
      <c r="W40" s="36"/>
      <c r="X40" s="37">
        <f>(X34*70)+(X35*75)+(X36*25)+(X37*60)+(X38*150)+(X39*45)</f>
        <v>622.5</v>
      </c>
      <c r="Y40" s="37">
        <f>(Y34*70)+(Y35*75)+(Y36*25)+(Y37*60)+(Y38*150)+(Y39*45)</f>
        <v>698.26994434137293</v>
      </c>
      <c r="Z40" s="323"/>
      <c r="AA40" s="28" t="s">
        <v>99</v>
      </c>
      <c r="AB40" s="36"/>
      <c r="AC40" s="36"/>
      <c r="AD40" s="36"/>
      <c r="AE40" s="36"/>
      <c r="AF40" s="37">
        <f>(AF34*70)+(AF35*75)+(AF36*25)+(AF37*60)+(AF38*150)+(AF39*45)</f>
        <v>690</v>
      </c>
      <c r="AG40" s="37">
        <f>(AG34*70)+(AG35*75)+(AG36*25)+(AG37*60)+(AG38*150)+(AG39*45)</f>
        <v>764.42857142857133</v>
      </c>
      <c r="AH40" s="323"/>
      <c r="AI40" s="28" t="s">
        <v>99</v>
      </c>
      <c r="AJ40" s="36"/>
      <c r="AK40" s="36"/>
      <c r="AL40" s="36"/>
      <c r="AM40" s="36"/>
      <c r="AN40" s="37">
        <f>(AN34*70)+(AN35*75)+(AN36*25)+(AN37*60)+(AN38*150)+(AN39*45)</f>
        <v>0</v>
      </c>
      <c r="AO40" s="37">
        <f>(AO34*70)+(AO35*75)+(AO36*25)+(AO37*60)+(AO38*150)+(AO39*45)</f>
        <v>0</v>
      </c>
      <c r="AP40"/>
      <c r="AQ40"/>
    </row>
    <row r="41" spans="1:43" ht="19.5" customHeight="1">
      <c r="B41" s="10"/>
      <c r="C41" s="215" t="s">
        <v>31</v>
      </c>
      <c r="D41" s="216"/>
      <c r="E41" s="216"/>
      <c r="F41" s="217"/>
      <c r="G41" s="217"/>
      <c r="H41" s="218"/>
      <c r="I41" s="216"/>
      <c r="J41" s="216"/>
      <c r="K41" s="215" t="s">
        <v>37</v>
      </c>
      <c r="L41" s="216"/>
      <c r="M41" s="216"/>
      <c r="N41" s="216"/>
      <c r="O41" s="216"/>
      <c r="P41" s="218"/>
      <c r="Q41" s="216"/>
      <c r="R41" s="216"/>
      <c r="S41" s="216" t="s">
        <v>32</v>
      </c>
      <c r="T41" s="216"/>
      <c r="U41" s="216"/>
      <c r="V41" s="216"/>
      <c r="W41" s="216"/>
      <c r="X41" s="218"/>
      <c r="Z41" s="10"/>
      <c r="AA41" s="32"/>
      <c r="AH41" s="10"/>
      <c r="AI41" s="32"/>
    </row>
    <row r="42" spans="1:43" ht="18.75" customHeight="1">
      <c r="B42" s="10"/>
      <c r="C42" s="309" t="s">
        <v>75</v>
      </c>
      <c r="D42" s="309"/>
      <c r="E42" s="309"/>
      <c r="F42" s="309"/>
      <c r="G42" s="309"/>
      <c r="H42" s="309"/>
      <c r="I42" s="309"/>
      <c r="J42" s="309"/>
      <c r="K42" s="309"/>
      <c r="L42" s="309"/>
      <c r="M42" s="309"/>
      <c r="N42" s="309"/>
      <c r="O42" s="309"/>
      <c r="R42" s="10"/>
      <c r="S42" s="10"/>
      <c r="Z42" s="10"/>
      <c r="AA42" s="32"/>
      <c r="AI42"/>
      <c r="AN42"/>
    </row>
    <row r="43" spans="1:43" ht="14.1" customHeight="1">
      <c r="AI43"/>
      <c r="AN43"/>
    </row>
    <row r="44" spans="1:43" ht="14.1" customHeight="1">
      <c r="K44"/>
      <c r="P44"/>
      <c r="X44"/>
      <c r="AA44"/>
      <c r="AF44"/>
      <c r="AI44"/>
      <c r="AN44"/>
    </row>
    <row r="45" spans="1:43" ht="14.1" customHeight="1">
      <c r="K45"/>
      <c r="P45"/>
      <c r="X45"/>
      <c r="AA45"/>
      <c r="AF45"/>
      <c r="AI45"/>
      <c r="AN45"/>
    </row>
    <row r="46" spans="1:43" ht="14.1" customHeight="1">
      <c r="K46"/>
      <c r="P46"/>
      <c r="X46"/>
      <c r="AA46"/>
      <c r="AF46"/>
      <c r="AI46"/>
      <c r="AN46"/>
    </row>
    <row r="47" spans="1:43" ht="14.1" customHeight="1">
      <c r="K47"/>
      <c r="P47"/>
      <c r="X47"/>
      <c r="AA47"/>
      <c r="AF47"/>
      <c r="AI47"/>
      <c r="AN47"/>
    </row>
    <row r="48" spans="1:43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3:40" ht="14.1" customHeight="1">
      <c r="C65505"/>
      <c r="F65505"/>
      <c r="G65505"/>
      <c r="H65505"/>
      <c r="K65505"/>
      <c r="P65505"/>
      <c r="X65505"/>
      <c r="AA65505"/>
      <c r="AF65505"/>
      <c r="AI65505"/>
      <c r="AN65505"/>
    </row>
    <row r="65506" spans="3:40" ht="14.1" customHeight="1">
      <c r="C65506"/>
      <c r="F65506"/>
      <c r="G65506"/>
      <c r="H65506"/>
      <c r="K65506"/>
      <c r="P65506"/>
      <c r="X65506"/>
      <c r="AA65506"/>
      <c r="AF65506"/>
      <c r="AI65506"/>
      <c r="AN65506"/>
    </row>
    <row r="65507" spans="3:40" ht="14.1" customHeight="1">
      <c r="C65507"/>
      <c r="F65507"/>
      <c r="G65507"/>
      <c r="H65507"/>
      <c r="K65507"/>
      <c r="P65507"/>
      <c r="X65507"/>
      <c r="AA65507"/>
      <c r="AF65507"/>
      <c r="AI65507"/>
      <c r="AN65507"/>
    </row>
    <row r="65508" spans="3:40" ht="14.1" customHeight="1">
      <c r="C65508"/>
      <c r="F65508"/>
      <c r="G65508"/>
      <c r="H65508"/>
      <c r="K65508"/>
      <c r="P65508"/>
      <c r="X65508"/>
      <c r="AA65508"/>
      <c r="AF65508"/>
      <c r="AI65508"/>
      <c r="AN65508"/>
    </row>
    <row r="65509" spans="3:40" ht="14.1" customHeight="1">
      <c r="C65509"/>
      <c r="F65509"/>
      <c r="G65509"/>
      <c r="H65509"/>
      <c r="K65509"/>
      <c r="P65509"/>
      <c r="X65509"/>
      <c r="AA65509"/>
      <c r="AF65509"/>
      <c r="AI65509"/>
      <c r="AN65509"/>
    </row>
    <row r="65510" spans="3:40" ht="14.1" customHeight="1">
      <c r="C65510"/>
      <c r="F65510"/>
      <c r="G65510"/>
      <c r="H65510"/>
      <c r="K65510"/>
      <c r="P65510"/>
      <c r="X65510"/>
      <c r="AA65510"/>
      <c r="AF65510"/>
      <c r="AI65510"/>
      <c r="AN65510"/>
    </row>
    <row r="65511" spans="3:40" ht="14.1" customHeight="1">
      <c r="C65511"/>
      <c r="F65511"/>
      <c r="G65511"/>
      <c r="H65511"/>
      <c r="K65511"/>
      <c r="P65511"/>
      <c r="X65511"/>
      <c r="AA65511"/>
      <c r="AF65511"/>
      <c r="AI65511"/>
      <c r="AN65511"/>
    </row>
    <row r="65512" spans="3:40" ht="14.1" customHeight="1">
      <c r="C65512"/>
      <c r="F65512"/>
      <c r="G65512"/>
      <c r="H65512"/>
      <c r="K65512"/>
      <c r="P65512"/>
      <c r="X65512"/>
      <c r="AA65512"/>
      <c r="AF65512"/>
      <c r="AI65512"/>
      <c r="AN65512"/>
    </row>
    <row r="65513" spans="3:40" ht="14.1" customHeight="1">
      <c r="C65513"/>
      <c r="F65513"/>
      <c r="G65513"/>
      <c r="H65513"/>
      <c r="K65513"/>
      <c r="P65513"/>
      <c r="X65513"/>
      <c r="AA65513"/>
      <c r="AF65513"/>
    </row>
    <row r="65514" spans="3:40" ht="14.1" customHeight="1">
      <c r="C65514"/>
      <c r="F65514"/>
      <c r="G65514"/>
      <c r="H65514"/>
      <c r="K65514"/>
      <c r="P65514"/>
      <c r="X65514"/>
      <c r="AA65514"/>
      <c r="AF65514"/>
    </row>
    <row r="65515" spans="3:40" ht="14.1" customHeight="1">
      <c r="C65515"/>
      <c r="F65515"/>
      <c r="G65515"/>
      <c r="H65515"/>
      <c r="K65515"/>
      <c r="P65515"/>
      <c r="X65515"/>
      <c r="AA65515"/>
      <c r="AF65515"/>
    </row>
    <row r="65516" spans="3:40" ht="14.1" customHeight="1">
      <c r="C65516"/>
      <c r="F65516"/>
      <c r="G65516"/>
      <c r="H65516"/>
      <c r="K65516"/>
      <c r="P65516"/>
      <c r="X65516"/>
      <c r="AA65516"/>
      <c r="AF65516"/>
    </row>
    <row r="65517" spans="3:40" ht="14.1" customHeight="1">
      <c r="C65517"/>
      <c r="F65517"/>
      <c r="G65517"/>
      <c r="H65517"/>
      <c r="K65517"/>
      <c r="P65517"/>
      <c r="X65517"/>
      <c r="AA65517"/>
      <c r="AF65517"/>
    </row>
  </sheetData>
  <mergeCells count="27">
    <mergeCell ref="A3:A4"/>
    <mergeCell ref="C3:D3"/>
    <mergeCell ref="K3:L3"/>
    <mergeCell ref="S3:T3"/>
    <mergeCell ref="AA3:AB3"/>
    <mergeCell ref="A5:A7"/>
    <mergeCell ref="A8:A14"/>
    <mergeCell ref="A15:A20"/>
    <mergeCell ref="A21:A24"/>
    <mergeCell ref="C22:C24"/>
    <mergeCell ref="A25:A32"/>
    <mergeCell ref="B33:B40"/>
    <mergeCell ref="J33:J40"/>
    <mergeCell ref="R33:R40"/>
    <mergeCell ref="Z33:Z40"/>
    <mergeCell ref="A34:A40"/>
    <mergeCell ref="C42:O42"/>
    <mergeCell ref="AH5:AO32"/>
    <mergeCell ref="L1:AA1"/>
    <mergeCell ref="S22:S24"/>
    <mergeCell ref="AA22:AA24"/>
    <mergeCell ref="AH33:AH40"/>
    <mergeCell ref="K22:K24"/>
    <mergeCell ref="D1:J1"/>
    <mergeCell ref="D2:E2"/>
    <mergeCell ref="K2:AO2"/>
    <mergeCell ref="AI3:AJ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AO47"/>
  <sheetViews>
    <sheetView topLeftCell="A6" zoomScale="115" zoomScaleNormal="115" workbookViewId="0">
      <selection activeCell="AA32" sqref="AA32:AB32"/>
    </sheetView>
  </sheetViews>
  <sheetFormatPr defaultRowHeight="14.1" customHeight="1"/>
  <cols>
    <col min="1" max="1" width="2.875" customWidth="1"/>
    <col min="2" max="2" width="3.625" style="10" customWidth="1"/>
    <col min="3" max="3" width="10.625" style="32" customWidth="1"/>
    <col min="4" max="4" width="4.625" customWidth="1"/>
    <col min="5" max="5" width="5.5" hidden="1" customWidth="1"/>
    <col min="6" max="6" width="5.75" style="6" hidden="1" customWidth="1"/>
    <col min="7" max="7" width="6.625" style="6" hidden="1" customWidth="1"/>
    <col min="8" max="8" width="3.625" style="24" customWidth="1"/>
    <col min="9" max="9" width="4.625" customWidth="1"/>
    <col min="10" max="10" width="3.625" style="10" customWidth="1"/>
    <col min="11" max="11" width="10.625" style="32" customWidth="1"/>
    <col min="12" max="12" width="4.625" style="10" customWidth="1"/>
    <col min="13" max="13" width="6.625" hidden="1" customWidth="1"/>
    <col min="14" max="14" width="5.875" hidden="1" customWidth="1"/>
    <col min="15" max="15" width="6" hidden="1" customWidth="1"/>
    <col min="16" max="16" width="3.625" style="24" customWidth="1"/>
    <col min="17" max="17" width="4.625" customWidth="1"/>
    <col min="18" max="18" width="3.625" style="10" customWidth="1"/>
    <col min="19" max="19" width="10.625" style="10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24" customWidth="1"/>
    <col min="25" max="25" width="4.625" customWidth="1"/>
    <col min="26" max="26" width="3.625" style="10" customWidth="1"/>
    <col min="27" max="27" width="10.625" style="32" customWidth="1"/>
    <col min="28" max="28" width="4.625" customWidth="1"/>
    <col min="29" max="31" width="6.625" hidden="1" customWidth="1"/>
    <col min="32" max="32" width="3.625" style="24" customWidth="1"/>
    <col min="33" max="33" width="4.625" customWidth="1"/>
    <col min="34" max="34" width="3.625" style="10" customWidth="1"/>
    <col min="35" max="35" width="10.625" style="32" customWidth="1"/>
    <col min="36" max="36" width="4.625" customWidth="1"/>
    <col min="37" max="39" width="6.625" hidden="1" customWidth="1"/>
    <col min="40" max="40" width="3.625" style="24" customWidth="1"/>
    <col min="41" max="41" width="4.625" customWidth="1"/>
  </cols>
  <sheetData>
    <row r="1" spans="1:41" ht="19.5" customHeight="1">
      <c r="A1" s="7"/>
      <c r="B1" s="29"/>
      <c r="C1" s="29"/>
      <c r="D1" s="324" t="s">
        <v>16</v>
      </c>
      <c r="E1" s="324"/>
      <c r="F1" s="324"/>
      <c r="G1" s="324"/>
      <c r="H1" s="324"/>
      <c r="I1" s="324"/>
      <c r="J1" s="324"/>
      <c r="K1" t="s">
        <v>92</v>
      </c>
      <c r="L1" t="s">
        <v>106</v>
      </c>
      <c r="Z1" s="29"/>
      <c r="AA1" s="29"/>
      <c r="AB1" s="7"/>
      <c r="AC1" s="7"/>
      <c r="AD1" s="7"/>
      <c r="AE1" s="7"/>
      <c r="AG1" s="7"/>
      <c r="AH1" s="29"/>
      <c r="AI1" s="29"/>
      <c r="AJ1" s="7"/>
      <c r="AK1" s="7"/>
      <c r="AL1" s="7"/>
      <c r="AM1" s="7"/>
      <c r="AO1" s="7"/>
    </row>
    <row r="2" spans="1:41" ht="14.1" customHeight="1">
      <c r="A2" s="2" t="s">
        <v>14</v>
      </c>
      <c r="B2" s="30" t="s">
        <v>24</v>
      </c>
      <c r="C2" s="31" t="s">
        <v>25</v>
      </c>
      <c r="D2" s="325">
        <v>1624</v>
      </c>
      <c r="E2" s="325"/>
      <c r="F2" s="22"/>
      <c r="G2" s="22"/>
      <c r="H2" s="22"/>
      <c r="I2" s="22"/>
      <c r="J2" s="33"/>
      <c r="K2" s="326" t="s">
        <v>94</v>
      </c>
      <c r="L2" s="327"/>
      <c r="M2" s="327"/>
      <c r="N2" s="327"/>
      <c r="O2" s="327"/>
      <c r="P2" s="327"/>
      <c r="Q2" s="327"/>
      <c r="R2" s="327"/>
      <c r="S2" s="327"/>
      <c r="T2" s="327"/>
      <c r="U2" s="327"/>
      <c r="V2" s="327"/>
      <c r="W2" s="327"/>
      <c r="X2" s="327"/>
      <c r="Y2" s="327"/>
      <c r="Z2" s="327"/>
      <c r="AA2" s="327"/>
      <c r="AB2" s="327"/>
      <c r="AC2" s="327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</row>
    <row r="3" spans="1:41" s="10" customFormat="1" ht="14.1" customHeight="1">
      <c r="A3" s="336" t="s">
        <v>6</v>
      </c>
      <c r="B3" s="11"/>
      <c r="C3" s="328">
        <v>44942</v>
      </c>
      <c r="D3" s="328"/>
      <c r="E3" s="13"/>
      <c r="F3" s="13"/>
      <c r="G3" s="13"/>
      <c r="H3" s="21"/>
      <c r="I3" s="11" t="s">
        <v>7</v>
      </c>
      <c r="J3" s="11"/>
      <c r="K3" s="328">
        <f>C3+1</f>
        <v>44943</v>
      </c>
      <c r="L3" s="328"/>
      <c r="M3" s="13"/>
      <c r="N3" s="13"/>
      <c r="O3" s="13"/>
      <c r="P3" s="21"/>
      <c r="Q3" s="11" t="s">
        <v>8</v>
      </c>
      <c r="R3" s="97"/>
      <c r="S3" s="328">
        <f>C3+2</f>
        <v>44944</v>
      </c>
      <c r="T3" s="328"/>
      <c r="U3" s="13"/>
      <c r="V3" s="13"/>
      <c r="W3" s="13"/>
      <c r="X3" s="21"/>
      <c r="Y3" s="11" t="s">
        <v>9</v>
      </c>
      <c r="Z3" s="97"/>
      <c r="AA3" s="328">
        <f>C3+3</f>
        <v>44945</v>
      </c>
      <c r="AB3" s="328"/>
      <c r="AC3" s="13"/>
      <c r="AD3" s="13"/>
      <c r="AE3" s="13"/>
      <c r="AF3" s="21"/>
      <c r="AG3" s="11" t="s">
        <v>10</v>
      </c>
      <c r="AH3" s="97"/>
      <c r="AI3" s="328">
        <f>C3+4</f>
        <v>44946</v>
      </c>
      <c r="AJ3" s="328"/>
      <c r="AK3" s="13"/>
      <c r="AL3" s="13"/>
      <c r="AM3" s="13"/>
      <c r="AN3" s="21"/>
      <c r="AO3" s="11" t="s">
        <v>70</v>
      </c>
    </row>
    <row r="4" spans="1:41" s="10" customFormat="1" ht="14.1" customHeight="1">
      <c r="A4" s="336"/>
      <c r="B4" s="11" t="s">
        <v>26</v>
      </c>
      <c r="C4" s="11" t="s">
        <v>27</v>
      </c>
      <c r="D4" s="11" t="s">
        <v>15</v>
      </c>
      <c r="E4" s="11" t="s">
        <v>19</v>
      </c>
      <c r="F4" s="11" t="s">
        <v>20</v>
      </c>
      <c r="G4" s="11" t="s">
        <v>22</v>
      </c>
      <c r="H4" s="21" t="s">
        <v>21</v>
      </c>
      <c r="I4" s="11" t="s">
        <v>33</v>
      </c>
      <c r="J4" s="11" t="s">
        <v>28</v>
      </c>
      <c r="K4" s="11" t="s">
        <v>29</v>
      </c>
      <c r="L4" s="11" t="s">
        <v>30</v>
      </c>
      <c r="M4" s="11" t="s">
        <v>19</v>
      </c>
      <c r="N4" s="11" t="s">
        <v>20</v>
      </c>
      <c r="O4" s="11" t="s">
        <v>22</v>
      </c>
      <c r="P4" s="21" t="s">
        <v>18</v>
      </c>
      <c r="Q4" s="11" t="s">
        <v>33</v>
      </c>
      <c r="R4" s="97" t="s">
        <v>11</v>
      </c>
      <c r="S4" s="11" t="s">
        <v>12</v>
      </c>
      <c r="T4" s="11" t="s">
        <v>15</v>
      </c>
      <c r="U4" s="11" t="s">
        <v>19</v>
      </c>
      <c r="V4" s="11" t="s">
        <v>20</v>
      </c>
      <c r="W4" s="11" t="s">
        <v>22</v>
      </c>
      <c r="X4" s="21" t="s">
        <v>21</v>
      </c>
      <c r="Y4" s="11" t="s">
        <v>33</v>
      </c>
      <c r="Z4" s="97" t="s">
        <v>11</v>
      </c>
      <c r="AA4" s="11" t="s">
        <v>12</v>
      </c>
      <c r="AB4" s="11" t="s">
        <v>15</v>
      </c>
      <c r="AC4" s="11" t="s">
        <v>19</v>
      </c>
      <c r="AD4" s="11" t="s">
        <v>20</v>
      </c>
      <c r="AE4" s="11" t="s">
        <v>22</v>
      </c>
      <c r="AF4" s="21" t="s">
        <v>21</v>
      </c>
      <c r="AG4" s="11" t="s">
        <v>33</v>
      </c>
      <c r="AH4" s="97" t="s">
        <v>26</v>
      </c>
      <c r="AI4" s="11" t="s">
        <v>27</v>
      </c>
      <c r="AJ4" s="11" t="s">
        <v>15</v>
      </c>
      <c r="AK4" s="11" t="s">
        <v>19</v>
      </c>
      <c r="AL4" s="11" t="s">
        <v>20</v>
      </c>
      <c r="AM4" s="11" t="s">
        <v>22</v>
      </c>
      <c r="AN4" s="21" t="s">
        <v>21</v>
      </c>
      <c r="AO4" s="11" t="s">
        <v>33</v>
      </c>
    </row>
    <row r="5" spans="1:41" s="10" customFormat="1" ht="14.1" customHeight="1">
      <c r="A5" s="340" t="s">
        <v>13</v>
      </c>
      <c r="B5" s="61" t="s">
        <v>68</v>
      </c>
      <c r="C5" s="95" t="s">
        <v>64</v>
      </c>
      <c r="D5" s="96">
        <v>120</v>
      </c>
      <c r="E5" s="53">
        <f>D5/20</f>
        <v>6</v>
      </c>
      <c r="F5" s="11"/>
      <c r="G5" s="11"/>
      <c r="H5" s="89">
        <f>(D5*$D$2)/1000</f>
        <v>194.88</v>
      </c>
      <c r="I5" s="51"/>
      <c r="J5" s="61" t="s">
        <v>63</v>
      </c>
      <c r="K5" s="95" t="s">
        <v>64</v>
      </c>
      <c r="L5" s="96">
        <v>100</v>
      </c>
      <c r="M5" s="53">
        <f>L5/20</f>
        <v>5</v>
      </c>
      <c r="N5" s="11"/>
      <c r="O5" s="11"/>
      <c r="P5" s="89">
        <f>(L5*$D$2)/1000</f>
        <v>162.4</v>
      </c>
      <c r="Q5" s="51"/>
      <c r="R5" s="61" t="s">
        <v>158</v>
      </c>
      <c r="S5" s="95" t="s">
        <v>159</v>
      </c>
      <c r="T5" s="96">
        <v>120</v>
      </c>
      <c r="U5" s="53">
        <f>T5/20</f>
        <v>6</v>
      </c>
      <c r="V5" s="11"/>
      <c r="W5" s="11"/>
      <c r="X5" s="89">
        <f>(T5*$D$2)/1000</f>
        <v>194.88</v>
      </c>
      <c r="Y5" s="102"/>
      <c r="Z5" s="61" t="s">
        <v>63</v>
      </c>
      <c r="AA5" s="95" t="s">
        <v>64</v>
      </c>
      <c r="AB5" s="96">
        <v>100</v>
      </c>
      <c r="AC5" s="53">
        <f>AB5/20</f>
        <v>5</v>
      </c>
      <c r="AD5" s="11"/>
      <c r="AE5" s="11"/>
      <c r="AF5" s="89">
        <f>(AB5*$D$2)/1000</f>
        <v>162.4</v>
      </c>
      <c r="AG5" s="51"/>
      <c r="AH5" s="61"/>
      <c r="AI5" s="95"/>
      <c r="AJ5" s="96"/>
      <c r="AK5" s="53"/>
      <c r="AL5" s="11"/>
      <c r="AM5" s="11"/>
      <c r="AN5" s="89"/>
      <c r="AO5" s="51"/>
    </row>
    <row r="6" spans="1:41" s="10" customFormat="1" ht="14.1" customHeight="1">
      <c r="A6" s="340"/>
      <c r="B6" s="52" t="s">
        <v>48</v>
      </c>
      <c r="C6" s="62"/>
      <c r="D6" s="63"/>
      <c r="E6" s="53"/>
      <c r="F6" s="53"/>
      <c r="G6" s="56"/>
      <c r="H6" s="92"/>
      <c r="I6" s="51"/>
      <c r="J6" s="52" t="s">
        <v>65</v>
      </c>
      <c r="K6" s="62" t="s">
        <v>66</v>
      </c>
      <c r="L6" s="63">
        <v>20</v>
      </c>
      <c r="M6" s="53">
        <f>L6/20</f>
        <v>1</v>
      </c>
      <c r="N6" s="53"/>
      <c r="O6" s="11"/>
      <c r="P6" s="89">
        <f>(L6*$D$2)/1000</f>
        <v>32.479999999999997</v>
      </c>
      <c r="Q6" s="92"/>
      <c r="R6" s="52" t="s">
        <v>160</v>
      </c>
      <c r="S6" s="62"/>
      <c r="T6" s="63"/>
      <c r="U6" s="53"/>
      <c r="V6" s="53"/>
      <c r="W6" s="56"/>
      <c r="X6" s="92"/>
      <c r="Y6" s="51"/>
      <c r="Z6" s="52" t="s">
        <v>48</v>
      </c>
      <c r="AA6" s="62" t="s">
        <v>66</v>
      </c>
      <c r="AB6" s="63">
        <v>20</v>
      </c>
      <c r="AC6" s="53">
        <f>AB6/20</f>
        <v>1</v>
      </c>
      <c r="AD6" s="53"/>
      <c r="AE6" s="11"/>
      <c r="AF6" s="89">
        <f>(AB6*$D$2)/1000</f>
        <v>32.479999999999997</v>
      </c>
      <c r="AG6" s="92"/>
      <c r="AH6" s="52"/>
      <c r="AI6" s="62"/>
      <c r="AJ6" s="63"/>
      <c r="AK6" s="53"/>
      <c r="AL6" s="53"/>
      <c r="AM6" s="56"/>
      <c r="AN6" s="92"/>
      <c r="AO6" s="51"/>
    </row>
    <row r="7" spans="1:41" s="10" customFormat="1" ht="14.1" customHeight="1">
      <c r="A7" s="340"/>
      <c r="B7" s="15" t="s">
        <v>67</v>
      </c>
      <c r="C7" s="5"/>
      <c r="D7" s="19"/>
      <c r="E7" s="11"/>
      <c r="F7" s="11"/>
      <c r="G7" s="11"/>
      <c r="H7" s="51"/>
      <c r="I7" s="51"/>
      <c r="J7" s="15" t="s">
        <v>67</v>
      </c>
      <c r="K7" s="5"/>
      <c r="L7" s="11"/>
      <c r="M7" s="11"/>
      <c r="N7" s="11"/>
      <c r="O7" s="11"/>
      <c r="P7" s="21"/>
      <c r="Q7" s="92"/>
      <c r="R7" s="15" t="s">
        <v>161</v>
      </c>
      <c r="S7" s="5"/>
      <c r="T7" s="19"/>
      <c r="U7" s="11"/>
      <c r="V7" s="11"/>
      <c r="W7" s="11"/>
      <c r="X7" s="51"/>
      <c r="Y7" s="51"/>
      <c r="Z7" s="15" t="s">
        <v>67</v>
      </c>
      <c r="AA7" s="5"/>
      <c r="AB7" s="11"/>
      <c r="AC7" s="11"/>
      <c r="AD7" s="11"/>
      <c r="AE7" s="11"/>
      <c r="AF7" s="21"/>
      <c r="AG7" s="92"/>
      <c r="AH7" s="15"/>
      <c r="AI7" s="5"/>
      <c r="AJ7" s="19"/>
      <c r="AK7" s="11"/>
      <c r="AL7" s="11"/>
      <c r="AM7" s="11"/>
      <c r="AN7" s="51"/>
      <c r="AO7" s="51"/>
    </row>
    <row r="8" spans="1:41" s="10" customFormat="1" ht="14.1" customHeight="1">
      <c r="A8" s="340" t="s">
        <v>2</v>
      </c>
      <c r="B8" s="124" t="s">
        <v>140</v>
      </c>
      <c r="C8" s="139" t="s">
        <v>135</v>
      </c>
      <c r="D8" s="230">
        <v>60</v>
      </c>
      <c r="E8" s="148"/>
      <c r="F8" s="200">
        <f>D8*0.9/35</f>
        <v>1.5428571428571429</v>
      </c>
      <c r="G8" s="143"/>
      <c r="H8" s="89">
        <f>(D8*$D$2)/1000</f>
        <v>97.44</v>
      </c>
      <c r="I8" s="76"/>
      <c r="J8" s="54" t="s">
        <v>133</v>
      </c>
      <c r="K8" s="71" t="s">
        <v>127</v>
      </c>
      <c r="L8" s="75">
        <v>95</v>
      </c>
      <c r="M8" s="195"/>
      <c r="N8" s="75">
        <f>L8*0.7/35</f>
        <v>1.9</v>
      </c>
      <c r="O8" s="116"/>
      <c r="P8" s="89">
        <f>(L8*$D$2)/1000</f>
        <v>154.28</v>
      </c>
      <c r="Q8" s="76"/>
      <c r="R8" s="136" t="s">
        <v>162</v>
      </c>
      <c r="S8" s="71" t="s">
        <v>129</v>
      </c>
      <c r="T8" s="75">
        <v>25</v>
      </c>
      <c r="U8" s="157"/>
      <c r="V8" s="75">
        <f>T8/35</f>
        <v>0.7142857142857143</v>
      </c>
      <c r="W8" s="74"/>
      <c r="X8" s="89">
        <f>(T8*$D$2)/1000</f>
        <v>40.6</v>
      </c>
      <c r="Y8" s="203"/>
      <c r="Z8" s="38" t="s">
        <v>115</v>
      </c>
      <c r="AA8" s="239" t="s">
        <v>172</v>
      </c>
      <c r="AB8" s="75">
        <v>100</v>
      </c>
      <c r="AC8" s="146"/>
      <c r="AD8" s="78">
        <f>AB8*0.7/35</f>
        <v>2</v>
      </c>
      <c r="AE8" s="147"/>
      <c r="AF8" s="89">
        <f>(AB8*$D$2)/1000</f>
        <v>162.4</v>
      </c>
      <c r="AG8" s="76"/>
      <c r="AH8" s="221"/>
      <c r="AI8" s="121"/>
      <c r="AJ8" s="53"/>
      <c r="AK8" s="105"/>
      <c r="AL8" s="105"/>
      <c r="AM8" s="105"/>
      <c r="AN8" s="106"/>
      <c r="AO8" s="76"/>
    </row>
    <row r="9" spans="1:41" s="10" customFormat="1" ht="14.1" customHeight="1">
      <c r="A9" s="340"/>
      <c r="B9" s="124" t="s">
        <v>141</v>
      </c>
      <c r="C9" s="139" t="s">
        <v>136</v>
      </c>
      <c r="D9" s="228">
        <v>15</v>
      </c>
      <c r="E9" s="117"/>
      <c r="F9" s="116">
        <f>D9/55</f>
        <v>0.27272727272727271</v>
      </c>
      <c r="G9" s="112"/>
      <c r="H9" s="89">
        <f>(D9*$D$2)/1000</f>
        <v>24.36</v>
      </c>
      <c r="I9" s="73"/>
      <c r="J9" s="55" t="s">
        <v>151</v>
      </c>
      <c r="K9" s="71" t="s">
        <v>97</v>
      </c>
      <c r="L9" s="75">
        <v>1</v>
      </c>
      <c r="M9" s="197"/>
      <c r="N9" s="75"/>
      <c r="O9" s="74"/>
      <c r="P9" s="89">
        <f t="shared" ref="P9:P11" si="0">(L9*$D$2)/1000</f>
        <v>1.6240000000000001</v>
      </c>
      <c r="Q9" s="73"/>
      <c r="R9" s="124" t="s">
        <v>163</v>
      </c>
      <c r="S9" s="232" t="s">
        <v>164</v>
      </c>
      <c r="T9" s="233">
        <v>10</v>
      </c>
      <c r="U9" s="142"/>
      <c r="V9" s="105">
        <f>T9*0.5/35</f>
        <v>0.14285714285714285</v>
      </c>
      <c r="W9" s="74"/>
      <c r="X9" s="89">
        <f>(T9*$D$2)/1000</f>
        <v>16.239999999999998</v>
      </c>
      <c r="Y9" s="73"/>
      <c r="Z9" s="79" t="s">
        <v>173</v>
      </c>
      <c r="AA9" s="71" t="s">
        <v>174</v>
      </c>
      <c r="AB9" s="75"/>
      <c r="AC9" s="117"/>
      <c r="AD9" s="116"/>
      <c r="AE9" s="112"/>
      <c r="AF9" s="89"/>
      <c r="AG9" s="73"/>
      <c r="AH9" s="222"/>
      <c r="AI9" s="223"/>
      <c r="AJ9" s="53"/>
      <c r="AK9" s="42"/>
      <c r="AL9" s="105"/>
      <c r="AM9" s="74"/>
      <c r="AN9" s="106"/>
      <c r="AO9" s="73"/>
    </row>
    <row r="10" spans="1:41" s="10" customFormat="1" ht="14.1" customHeight="1">
      <c r="A10" s="340"/>
      <c r="B10" s="124" t="s">
        <v>142</v>
      </c>
      <c r="C10" s="139" t="s">
        <v>137</v>
      </c>
      <c r="D10" s="228">
        <v>2</v>
      </c>
      <c r="E10" s="112"/>
      <c r="F10" s="112"/>
      <c r="G10" s="112"/>
      <c r="H10" s="89">
        <f>(D10*$D$2)/1000</f>
        <v>3.2480000000000002</v>
      </c>
      <c r="I10" s="149"/>
      <c r="J10" s="55" t="s">
        <v>128</v>
      </c>
      <c r="K10" s="71" t="s">
        <v>152</v>
      </c>
      <c r="L10" s="75">
        <v>1</v>
      </c>
      <c r="M10" s="195"/>
      <c r="N10" s="105"/>
      <c r="O10" s="74"/>
      <c r="P10" s="89">
        <f t="shared" si="0"/>
        <v>1.6240000000000001</v>
      </c>
      <c r="Q10" s="73"/>
      <c r="R10" s="79" t="s">
        <v>148</v>
      </c>
      <c r="S10" s="71" t="s">
        <v>134</v>
      </c>
      <c r="T10" s="75">
        <v>15</v>
      </c>
      <c r="U10" s="142"/>
      <c r="V10" s="112">
        <f>T10*0.7/35</f>
        <v>0.3</v>
      </c>
      <c r="W10" s="74"/>
      <c r="X10" s="89">
        <f>(T10*$D$2)/1000</f>
        <v>24.36</v>
      </c>
      <c r="Y10" s="149"/>
      <c r="Z10" s="79" t="s">
        <v>128</v>
      </c>
      <c r="AA10" s="71"/>
      <c r="AB10" s="75"/>
      <c r="AC10" s="112"/>
      <c r="AD10" s="112"/>
      <c r="AE10" s="112"/>
      <c r="AF10" s="89"/>
      <c r="AG10" s="149"/>
      <c r="AH10" s="55"/>
      <c r="AI10" s="223"/>
      <c r="AJ10" s="53"/>
      <c r="AK10" s="42"/>
      <c r="AL10" s="105"/>
      <c r="AM10" s="74"/>
      <c r="AN10" s="106"/>
      <c r="AO10" s="73"/>
    </row>
    <row r="11" spans="1:41" s="10" customFormat="1" ht="14.1" customHeight="1">
      <c r="A11" s="340"/>
      <c r="B11" s="124" t="s">
        <v>143</v>
      </c>
      <c r="C11" s="139" t="s">
        <v>138</v>
      </c>
      <c r="D11" s="231">
        <v>10</v>
      </c>
      <c r="E11" s="112"/>
      <c r="F11" s="112"/>
      <c r="G11" s="74">
        <f>D11/100</f>
        <v>0.1</v>
      </c>
      <c r="H11" s="89">
        <f>(D11*$D$2)/1000</f>
        <v>16.239999999999998</v>
      </c>
      <c r="I11" s="73"/>
      <c r="J11" s="55"/>
      <c r="K11" s="71" t="s">
        <v>98</v>
      </c>
      <c r="L11" s="75">
        <v>1</v>
      </c>
      <c r="M11" s="195"/>
      <c r="N11" s="78"/>
      <c r="O11" s="151"/>
      <c r="P11" s="89">
        <f t="shared" si="0"/>
        <v>1.6240000000000001</v>
      </c>
      <c r="Q11" s="73"/>
      <c r="R11" s="79" t="s">
        <v>161</v>
      </c>
      <c r="S11" s="71" t="s">
        <v>165</v>
      </c>
      <c r="T11" s="75">
        <v>50</v>
      </c>
      <c r="U11" s="142"/>
      <c r="V11" s="112"/>
      <c r="W11" s="116">
        <f>T11/100</f>
        <v>0.5</v>
      </c>
      <c r="X11" s="89">
        <f t="shared" ref="X11:X17" si="1">(T11*$D$2)/1000</f>
        <v>81.2</v>
      </c>
      <c r="Y11" s="76"/>
      <c r="Z11" s="79" t="s">
        <v>175</v>
      </c>
      <c r="AA11" s="71"/>
      <c r="AB11" s="75"/>
      <c r="AC11" s="112"/>
      <c r="AD11" s="112"/>
      <c r="AE11" s="74"/>
      <c r="AF11" s="89"/>
      <c r="AG11" s="73"/>
      <c r="AH11" s="222"/>
      <c r="AI11" s="223"/>
      <c r="AJ11" s="53"/>
      <c r="AK11" s="105"/>
      <c r="AL11" s="42"/>
      <c r="AM11" s="74"/>
      <c r="AN11" s="106"/>
      <c r="AO11" s="73"/>
    </row>
    <row r="12" spans="1:41" s="10" customFormat="1" ht="14.1" customHeight="1">
      <c r="A12" s="340"/>
      <c r="B12" s="87" t="s">
        <v>47</v>
      </c>
      <c r="C12" s="141" t="s">
        <v>139</v>
      </c>
      <c r="D12" s="201">
        <v>20</v>
      </c>
      <c r="E12" s="116"/>
      <c r="F12" s="116"/>
      <c r="G12" s="74">
        <f>D12/100</f>
        <v>0.2</v>
      </c>
      <c r="H12" s="89">
        <f>(D12*$D$2)/1000</f>
        <v>32.479999999999997</v>
      </c>
      <c r="I12" s="73"/>
      <c r="J12" s="204"/>
      <c r="K12" s="71"/>
      <c r="L12" s="75"/>
      <c r="M12" s="195"/>
      <c r="N12" s="78"/>
      <c r="O12" s="151"/>
      <c r="P12" s="89"/>
      <c r="Q12" s="73"/>
      <c r="R12" s="79" t="s">
        <v>150</v>
      </c>
      <c r="S12" s="137" t="s">
        <v>166</v>
      </c>
      <c r="T12" s="78">
        <v>2</v>
      </c>
      <c r="U12" s="234"/>
      <c r="V12" s="105"/>
      <c r="W12" s="74"/>
      <c r="X12" s="89">
        <f t="shared" si="1"/>
        <v>3.2480000000000002</v>
      </c>
      <c r="Y12" s="73"/>
      <c r="Z12" s="87" t="s">
        <v>176</v>
      </c>
      <c r="AA12" s="71"/>
      <c r="AB12" s="75"/>
      <c r="AC12" s="116"/>
      <c r="AD12" s="116"/>
      <c r="AE12" s="74"/>
      <c r="AF12" s="89"/>
      <c r="AG12" s="73"/>
      <c r="AH12" s="68"/>
      <c r="AI12" s="223"/>
      <c r="AJ12" s="53"/>
      <c r="AK12" s="75"/>
      <c r="AL12" s="75"/>
      <c r="AM12" s="74"/>
      <c r="AN12" s="106"/>
      <c r="AO12" s="162"/>
    </row>
    <row r="13" spans="1:41" s="10" customFormat="1" ht="14.1" customHeight="1">
      <c r="A13" s="340"/>
      <c r="B13" s="168"/>
      <c r="C13" s="86"/>
      <c r="D13" s="138"/>
      <c r="E13" s="112"/>
      <c r="F13" s="112"/>
      <c r="G13" s="123"/>
      <c r="H13" s="89"/>
      <c r="I13" s="73"/>
      <c r="J13" s="205" t="s">
        <v>121</v>
      </c>
      <c r="K13" s="71"/>
      <c r="L13" s="206"/>
      <c r="M13" s="207"/>
      <c r="N13" s="75"/>
      <c r="O13" s="75"/>
      <c r="P13" s="85"/>
      <c r="Q13" s="73"/>
      <c r="R13" s="79" t="s">
        <v>131</v>
      </c>
      <c r="S13" s="137" t="s">
        <v>167</v>
      </c>
      <c r="T13" s="78">
        <v>20</v>
      </c>
      <c r="U13" s="122"/>
      <c r="V13" s="105"/>
      <c r="W13" s="116">
        <f>T13/100</f>
        <v>0.2</v>
      </c>
      <c r="X13" s="89">
        <f t="shared" si="1"/>
        <v>32.479999999999997</v>
      </c>
      <c r="Y13" s="73"/>
      <c r="Z13" s="168"/>
      <c r="AA13" s="86"/>
      <c r="AB13" s="138"/>
      <c r="AC13" s="112"/>
      <c r="AD13" s="112"/>
      <c r="AE13" s="123"/>
      <c r="AF13" s="89"/>
      <c r="AG13" s="73"/>
      <c r="AH13" s="68"/>
      <c r="AI13" s="71"/>
      <c r="AJ13" s="88"/>
      <c r="AK13" s="39"/>
      <c r="AL13" s="75"/>
      <c r="AM13" s="74"/>
      <c r="AN13" s="85"/>
      <c r="AO13" s="73"/>
    </row>
    <row r="14" spans="1:41" s="10" customFormat="1" ht="14.1" customHeight="1">
      <c r="A14" s="340"/>
      <c r="B14" s="145"/>
      <c r="C14" s="71"/>
      <c r="D14" s="75"/>
      <c r="E14" s="75"/>
      <c r="F14" s="75"/>
      <c r="G14" s="74"/>
      <c r="H14" s="85"/>
      <c r="I14" s="73"/>
      <c r="J14" s="153"/>
      <c r="K14" s="154"/>
      <c r="L14" s="38"/>
      <c r="M14" s="155"/>
      <c r="N14" s="152"/>
      <c r="O14" s="74"/>
      <c r="P14" s="106"/>
      <c r="Q14" s="73"/>
      <c r="R14" s="150" t="s">
        <v>121</v>
      </c>
      <c r="S14" s="71" t="s">
        <v>168</v>
      </c>
      <c r="T14" s="75">
        <v>1</v>
      </c>
      <c r="U14" s="74"/>
      <c r="V14" s="105"/>
      <c r="W14" s="74"/>
      <c r="X14" s="89">
        <f t="shared" si="1"/>
        <v>1.6240000000000001</v>
      </c>
      <c r="Y14" s="73"/>
      <c r="Z14" s="145"/>
      <c r="AA14" s="71"/>
      <c r="AB14" s="75"/>
      <c r="AC14" s="75"/>
      <c r="AD14" s="75"/>
      <c r="AE14" s="74"/>
      <c r="AF14" s="85"/>
      <c r="AG14" s="73"/>
      <c r="AH14" s="145"/>
      <c r="AI14" s="71"/>
      <c r="AJ14" s="75"/>
      <c r="AK14" s="75"/>
      <c r="AL14" s="209"/>
      <c r="AM14" s="74"/>
      <c r="AN14" s="85"/>
      <c r="AO14" s="73"/>
    </row>
    <row r="15" spans="1:41" s="10" customFormat="1" ht="14.1" customHeight="1">
      <c r="A15" s="340" t="s">
        <v>3</v>
      </c>
      <c r="B15" s="136" t="s">
        <v>188</v>
      </c>
      <c r="C15" s="71" t="s">
        <v>189</v>
      </c>
      <c r="D15" s="75">
        <v>45</v>
      </c>
      <c r="E15" s="105"/>
      <c r="F15" s="75"/>
      <c r="G15" s="112">
        <f>D15/100</f>
        <v>0.45</v>
      </c>
      <c r="H15" s="89">
        <f>(D15*$D$2)/1000</f>
        <v>73.08</v>
      </c>
      <c r="I15" s="76"/>
      <c r="J15" s="38" t="s">
        <v>123</v>
      </c>
      <c r="K15" s="71" t="s">
        <v>153</v>
      </c>
      <c r="L15" s="39">
        <v>60</v>
      </c>
      <c r="M15" s="117"/>
      <c r="N15" s="116"/>
      <c r="O15" s="78">
        <f>L15/100</f>
        <v>0.6</v>
      </c>
      <c r="P15" s="89">
        <f>(L15*$D$2)/1000</f>
        <v>97.44</v>
      </c>
      <c r="Q15" s="73"/>
      <c r="R15" s="159"/>
      <c r="S15" s="137" t="s">
        <v>126</v>
      </c>
      <c r="T15" s="78">
        <v>30</v>
      </c>
      <c r="U15" s="234"/>
      <c r="V15" s="105"/>
      <c r="W15" s="116">
        <f>T15/100</f>
        <v>0.3</v>
      </c>
      <c r="X15" s="89">
        <f t="shared" si="1"/>
        <v>48.72</v>
      </c>
      <c r="Y15" s="73"/>
      <c r="Z15" s="38" t="s">
        <v>177</v>
      </c>
      <c r="AA15" s="71" t="s">
        <v>178</v>
      </c>
      <c r="AB15" s="75">
        <v>50</v>
      </c>
      <c r="AC15" s="105"/>
      <c r="AD15" s="78"/>
      <c r="AE15" s="74">
        <f>AB15/100</f>
        <v>0.5</v>
      </c>
      <c r="AF15" s="89">
        <f>(AB15*$D$2)/1000</f>
        <v>81.2</v>
      </c>
      <c r="AG15" s="76"/>
      <c r="AH15" s="136"/>
      <c r="AI15" s="49"/>
      <c r="AJ15" s="171"/>
      <c r="AK15" s="117"/>
      <c r="AL15" s="212"/>
      <c r="AM15" s="116"/>
      <c r="AN15" s="89"/>
      <c r="AO15" s="73"/>
    </row>
    <row r="16" spans="1:41" s="10" customFormat="1" ht="14.1" customHeight="1">
      <c r="A16" s="340"/>
      <c r="B16" s="124" t="s">
        <v>190</v>
      </c>
      <c r="C16" s="71" t="s">
        <v>191</v>
      </c>
      <c r="D16" s="75">
        <v>40</v>
      </c>
      <c r="E16" s="78"/>
      <c r="F16" s="105">
        <f>D16*0.9/55</f>
        <v>0.65454545454545454</v>
      </c>
      <c r="G16" s="74"/>
      <c r="H16" s="89">
        <f>(D16*$D$2)/1000</f>
        <v>64.959999999999994</v>
      </c>
      <c r="I16" s="76"/>
      <c r="J16" s="79" t="s">
        <v>154</v>
      </c>
      <c r="K16" s="86" t="s">
        <v>157</v>
      </c>
      <c r="L16" s="112">
        <v>9</v>
      </c>
      <c r="M16" s="195"/>
      <c r="N16" s="105">
        <f>L16/35</f>
        <v>0.25714285714285712</v>
      </c>
      <c r="O16" s="74"/>
      <c r="P16" s="89">
        <f>(L16*$D$2)/1000</f>
        <v>14.616</v>
      </c>
      <c r="Q16" s="73"/>
      <c r="R16" s="112"/>
      <c r="S16" s="71" t="s">
        <v>125</v>
      </c>
      <c r="T16" s="235">
        <v>10</v>
      </c>
      <c r="U16" s="236"/>
      <c r="V16" s="105"/>
      <c r="W16" s="116">
        <f>T16/100</f>
        <v>0.1</v>
      </c>
      <c r="X16" s="89">
        <f t="shared" si="1"/>
        <v>16.239999999999998</v>
      </c>
      <c r="Y16" s="220"/>
      <c r="Z16" s="79" t="s">
        <v>115</v>
      </c>
      <c r="AA16" s="71" t="s">
        <v>130</v>
      </c>
      <c r="AB16" s="75">
        <v>15</v>
      </c>
      <c r="AC16" s="105"/>
      <c r="AD16" s="78">
        <f>AB16/35</f>
        <v>0.42857142857142855</v>
      </c>
      <c r="AE16" s="74"/>
      <c r="AF16" s="89">
        <f>(AB16*$D$2)/1000</f>
        <v>24.36</v>
      </c>
      <c r="AG16" s="80"/>
      <c r="AH16" s="124"/>
      <c r="AI16" s="49"/>
      <c r="AJ16" s="53"/>
      <c r="AK16" s="140"/>
      <c r="AL16" s="208"/>
      <c r="AM16" s="112"/>
      <c r="AN16" s="89"/>
      <c r="AO16" s="76"/>
    </row>
    <row r="17" spans="1:41" s="10" customFormat="1" ht="14.1" customHeight="1">
      <c r="A17" s="340"/>
      <c r="B17" s="124" t="s">
        <v>192</v>
      </c>
      <c r="C17" s="71"/>
      <c r="D17" s="75"/>
      <c r="E17" s="39"/>
      <c r="F17" s="105"/>
      <c r="G17" s="74"/>
      <c r="H17" s="106"/>
      <c r="I17" s="73"/>
      <c r="J17" s="79" t="s">
        <v>155</v>
      </c>
      <c r="K17" s="86" t="s">
        <v>116</v>
      </c>
      <c r="L17" s="74">
        <v>5</v>
      </c>
      <c r="M17" s="105"/>
      <c r="N17" s="105"/>
      <c r="O17" s="78">
        <f>L17/100</f>
        <v>0.05</v>
      </c>
      <c r="P17" s="89">
        <f>(L17*$D$2)/1000</f>
        <v>8.1199999999999992</v>
      </c>
      <c r="Q17" s="73"/>
      <c r="R17" s="40" t="s">
        <v>169</v>
      </c>
      <c r="S17" s="237" t="s">
        <v>170</v>
      </c>
      <c r="T17" s="228">
        <v>65</v>
      </c>
      <c r="U17" s="105"/>
      <c r="V17" s="105">
        <f>T17/35</f>
        <v>1.8571428571428572</v>
      </c>
      <c r="W17" s="74"/>
      <c r="X17" s="89">
        <f t="shared" si="1"/>
        <v>105.56</v>
      </c>
      <c r="Y17" s="73"/>
      <c r="Z17" s="79" t="s">
        <v>120</v>
      </c>
      <c r="AA17" s="71" t="s">
        <v>137</v>
      </c>
      <c r="AB17" s="75">
        <v>2</v>
      </c>
      <c r="AC17" s="105"/>
      <c r="AD17" s="78"/>
      <c r="AE17" s="74"/>
      <c r="AF17" s="89">
        <f>(AB17*$D$2)/1000</f>
        <v>3.2480000000000002</v>
      </c>
      <c r="AG17" s="80"/>
      <c r="AH17" s="124"/>
      <c r="AI17" s="49"/>
      <c r="AJ17" s="53"/>
      <c r="AK17" s="113"/>
      <c r="AL17" s="213"/>
      <c r="AM17" s="116"/>
      <c r="AN17" s="89"/>
      <c r="AO17" s="73"/>
    </row>
    <row r="18" spans="1:41" s="10" customFormat="1" ht="14.1" customHeight="1">
      <c r="A18" s="340"/>
      <c r="B18" s="79" t="s">
        <v>145</v>
      </c>
      <c r="C18" s="75"/>
      <c r="D18" s="75"/>
      <c r="E18" s="39"/>
      <c r="F18" s="112"/>
      <c r="G18" s="116"/>
      <c r="H18" s="106"/>
      <c r="I18" s="163"/>
      <c r="J18" s="79" t="s">
        <v>142</v>
      </c>
      <c r="K18" s="86" t="s">
        <v>132</v>
      </c>
      <c r="L18" s="74">
        <v>8</v>
      </c>
      <c r="M18" s="105"/>
      <c r="N18" s="112"/>
      <c r="O18" s="78">
        <f>L18/100</f>
        <v>0.08</v>
      </c>
      <c r="P18" s="89">
        <f>(L18*$D$2)/1000</f>
        <v>12.992000000000001</v>
      </c>
      <c r="Q18" s="73"/>
      <c r="R18" s="79" t="s">
        <v>120</v>
      </c>
      <c r="S18" s="160"/>
      <c r="T18" s="228"/>
      <c r="U18" s="105"/>
      <c r="V18" s="105"/>
      <c r="W18" s="74"/>
      <c r="X18" s="106"/>
      <c r="Y18" s="73"/>
      <c r="Z18" s="79" t="s">
        <v>144</v>
      </c>
      <c r="AA18" s="71" t="s">
        <v>179</v>
      </c>
      <c r="AB18" s="75">
        <v>1</v>
      </c>
      <c r="AC18" s="105"/>
      <c r="AD18" s="78"/>
      <c r="AE18" s="74">
        <f>AB18/100</f>
        <v>0.01</v>
      </c>
      <c r="AF18" s="89">
        <f>(AB18*$D$2)/1000</f>
        <v>1.6240000000000001</v>
      </c>
      <c r="AG18" s="73"/>
      <c r="AH18" s="79"/>
      <c r="AI18" s="210"/>
      <c r="AJ18" s="53"/>
      <c r="AK18" s="140"/>
      <c r="AL18" s="208"/>
      <c r="AM18" s="116"/>
      <c r="AN18" s="89"/>
      <c r="AO18" s="73"/>
    </row>
    <row r="19" spans="1:41" s="10" customFormat="1" ht="14.1" customHeight="1">
      <c r="A19" s="340"/>
      <c r="B19" s="87" t="s">
        <v>193</v>
      </c>
      <c r="C19" s="71"/>
      <c r="D19" s="75"/>
      <c r="E19" s="42"/>
      <c r="F19" s="75"/>
      <c r="G19" s="75"/>
      <c r="H19" s="89"/>
      <c r="I19" s="163"/>
      <c r="J19" s="79" t="s">
        <v>156</v>
      </c>
      <c r="K19" s="226"/>
      <c r="L19" s="227"/>
      <c r="M19" s="74"/>
      <c r="N19" s="75"/>
      <c r="O19" s="105"/>
      <c r="P19" s="106"/>
      <c r="Q19" s="73"/>
      <c r="R19" s="79" t="s">
        <v>171</v>
      </c>
      <c r="S19" s="116"/>
      <c r="T19" s="238"/>
      <c r="U19" s="105"/>
      <c r="V19" s="105"/>
      <c r="W19" s="74"/>
      <c r="X19" s="106"/>
      <c r="Y19" s="73"/>
      <c r="Z19" s="79" t="s">
        <v>124</v>
      </c>
      <c r="AA19" s="226"/>
      <c r="AB19" s="227"/>
      <c r="AC19" s="74"/>
      <c r="AD19" s="75"/>
      <c r="AE19" s="105"/>
      <c r="AF19" s="106"/>
      <c r="AG19" s="80"/>
      <c r="AH19" s="150"/>
      <c r="AI19" s="159"/>
      <c r="AJ19" s="211"/>
      <c r="AK19" s="117"/>
      <c r="AL19" s="116"/>
      <c r="AM19" s="74"/>
      <c r="AN19" s="70"/>
      <c r="AO19" s="76"/>
    </row>
    <row r="20" spans="1:41" s="10" customFormat="1" ht="14.1" customHeight="1">
      <c r="A20" s="340"/>
      <c r="B20" s="192"/>
      <c r="C20" s="41"/>
      <c r="D20" s="42"/>
      <c r="E20" s="42"/>
      <c r="F20" s="42"/>
      <c r="G20" s="42"/>
      <c r="H20" s="85"/>
      <c r="I20" s="80"/>
      <c r="J20" s="176" t="s">
        <v>118</v>
      </c>
      <c r="K20" s="43"/>
      <c r="L20" s="42"/>
      <c r="M20" s="42"/>
      <c r="N20" s="42"/>
      <c r="O20" s="42"/>
      <c r="P20" s="85"/>
      <c r="Q20" s="73"/>
      <c r="R20" s="78"/>
      <c r="S20" s="41"/>
      <c r="T20" s="42"/>
      <c r="U20" s="42"/>
      <c r="V20" s="42"/>
      <c r="W20" s="42"/>
      <c r="X20" s="85"/>
      <c r="Y20" s="80"/>
      <c r="Z20" s="78" t="s">
        <v>122</v>
      </c>
      <c r="AA20" s="71"/>
      <c r="AB20" s="75"/>
      <c r="AC20" s="75"/>
      <c r="AD20" s="75"/>
      <c r="AE20" s="74"/>
      <c r="AF20" s="85"/>
      <c r="AG20" s="80"/>
      <c r="AH20" s="176"/>
      <c r="AI20" s="118"/>
      <c r="AJ20" s="75"/>
      <c r="AK20" s="42"/>
      <c r="AL20" s="42"/>
      <c r="AM20" s="42"/>
      <c r="AN20" s="85"/>
      <c r="AO20" s="73"/>
    </row>
    <row r="21" spans="1:41" s="10" customFormat="1" ht="14.1" customHeight="1">
      <c r="A21" s="337" t="s">
        <v>4</v>
      </c>
      <c r="B21" s="144" t="s">
        <v>77</v>
      </c>
      <c r="C21" s="137" t="s">
        <v>78</v>
      </c>
      <c r="D21" s="138">
        <v>75</v>
      </c>
      <c r="E21" s="42"/>
      <c r="F21" s="42"/>
      <c r="G21" s="74">
        <f>D21/100</f>
        <v>0.75</v>
      </c>
      <c r="H21" s="89">
        <f>(D21*$D$2)/1000</f>
        <v>121.8</v>
      </c>
      <c r="I21" s="76"/>
      <c r="J21" s="156" t="s">
        <v>79</v>
      </c>
      <c r="K21" s="137" t="s">
        <v>80</v>
      </c>
      <c r="L21" s="172">
        <v>75</v>
      </c>
      <c r="M21" s="78"/>
      <c r="N21" s="173"/>
      <c r="O21" s="112">
        <f>L21/100</f>
        <v>0.75</v>
      </c>
      <c r="P21" s="174">
        <f>(L21*$D$2)/1000</f>
        <v>121.8</v>
      </c>
      <c r="Q21" s="175"/>
      <c r="R21" s="144"/>
      <c r="S21" s="137"/>
      <c r="T21" s="138"/>
      <c r="U21" s="42"/>
      <c r="V21" s="42"/>
      <c r="W21" s="74"/>
      <c r="X21" s="89"/>
      <c r="Y21" s="76"/>
      <c r="Z21" s="144" t="s">
        <v>77</v>
      </c>
      <c r="AA21" s="137" t="s">
        <v>78</v>
      </c>
      <c r="AB21" s="138">
        <v>75</v>
      </c>
      <c r="AC21" s="42"/>
      <c r="AD21" s="42"/>
      <c r="AE21" s="74">
        <f>AB21/100</f>
        <v>0.75</v>
      </c>
      <c r="AF21" s="89">
        <f>(AB21*$D$2)/1000</f>
        <v>121.8</v>
      </c>
      <c r="AG21" s="76"/>
      <c r="AH21" s="144"/>
      <c r="AI21" s="137"/>
      <c r="AJ21" s="138"/>
      <c r="AK21" s="42"/>
      <c r="AL21" s="42"/>
      <c r="AM21" s="74"/>
      <c r="AN21" s="89"/>
      <c r="AO21" s="76"/>
    </row>
    <row r="22" spans="1:41" s="10" customFormat="1" ht="14.1" customHeight="1">
      <c r="A22" s="338"/>
      <c r="B22" s="144" t="s">
        <v>81</v>
      </c>
      <c r="C22" s="320" t="s">
        <v>82</v>
      </c>
      <c r="D22" s="75"/>
      <c r="E22" s="75"/>
      <c r="F22" s="75"/>
      <c r="G22" s="74"/>
      <c r="H22" s="85"/>
      <c r="I22" s="73"/>
      <c r="J22" s="156" t="s">
        <v>83</v>
      </c>
      <c r="K22" s="320" t="s">
        <v>82</v>
      </c>
      <c r="L22" s="75"/>
      <c r="M22" s="75"/>
      <c r="N22" s="75"/>
      <c r="O22" s="74"/>
      <c r="P22" s="85"/>
      <c r="Q22" s="73"/>
      <c r="R22" s="144"/>
      <c r="S22" s="320"/>
      <c r="T22" s="75"/>
      <c r="U22" s="75"/>
      <c r="V22" s="75"/>
      <c r="W22" s="74"/>
      <c r="X22" s="85"/>
      <c r="Y22" s="73"/>
      <c r="Z22" s="144" t="s">
        <v>81</v>
      </c>
      <c r="AA22" s="320" t="s">
        <v>82</v>
      </c>
      <c r="AB22" s="75"/>
      <c r="AC22" s="75"/>
      <c r="AD22" s="75"/>
      <c r="AE22" s="74"/>
      <c r="AF22" s="85"/>
      <c r="AG22" s="73"/>
      <c r="AH22" s="144"/>
      <c r="AI22" s="320"/>
      <c r="AJ22" s="75"/>
      <c r="AK22" s="75"/>
      <c r="AL22" s="75"/>
      <c r="AM22" s="74"/>
      <c r="AN22" s="85"/>
      <c r="AO22" s="73"/>
    </row>
    <row r="23" spans="1:41" s="10" customFormat="1" ht="14.1" customHeight="1">
      <c r="A23" s="338"/>
      <c r="B23" s="144" t="s">
        <v>84</v>
      </c>
      <c r="C23" s="321"/>
      <c r="D23" s="75"/>
      <c r="E23" s="75"/>
      <c r="F23" s="42"/>
      <c r="G23" s="74"/>
      <c r="H23" s="85"/>
      <c r="I23" s="73"/>
      <c r="J23" s="156" t="s">
        <v>84</v>
      </c>
      <c r="K23" s="321"/>
      <c r="L23" s="138"/>
      <c r="M23" s="75"/>
      <c r="N23" s="42"/>
      <c r="O23" s="74"/>
      <c r="P23" s="85"/>
      <c r="Q23" s="73"/>
      <c r="R23" s="144"/>
      <c r="S23" s="321"/>
      <c r="T23" s="75"/>
      <c r="U23" s="75"/>
      <c r="V23" s="42"/>
      <c r="W23" s="74"/>
      <c r="X23" s="85"/>
      <c r="Y23" s="73"/>
      <c r="Z23" s="144" t="s">
        <v>84</v>
      </c>
      <c r="AA23" s="321"/>
      <c r="AB23" s="75"/>
      <c r="AC23" s="75"/>
      <c r="AD23" s="42"/>
      <c r="AE23" s="74"/>
      <c r="AF23" s="85"/>
      <c r="AG23" s="73"/>
      <c r="AH23" s="144"/>
      <c r="AI23" s="321"/>
      <c r="AJ23" s="75"/>
      <c r="AK23" s="75"/>
      <c r="AL23" s="42"/>
      <c r="AM23" s="74"/>
      <c r="AN23" s="85"/>
      <c r="AO23" s="73"/>
    </row>
    <row r="24" spans="1:41" s="10" customFormat="1" ht="14.1" customHeight="1">
      <c r="A24" s="339"/>
      <c r="B24" s="145" t="s">
        <v>85</v>
      </c>
      <c r="C24" s="321"/>
      <c r="D24" s="75"/>
      <c r="E24" s="75"/>
      <c r="F24" s="75"/>
      <c r="G24" s="74"/>
      <c r="H24" s="85"/>
      <c r="I24" s="73"/>
      <c r="J24" s="78" t="s">
        <v>85</v>
      </c>
      <c r="K24" s="321"/>
      <c r="L24" s="75"/>
      <c r="M24" s="75"/>
      <c r="N24" s="75"/>
      <c r="O24" s="74"/>
      <c r="P24" s="85"/>
      <c r="Q24" s="73"/>
      <c r="R24" s="145"/>
      <c r="S24" s="321"/>
      <c r="T24" s="75"/>
      <c r="U24" s="75"/>
      <c r="V24" s="75"/>
      <c r="W24" s="74"/>
      <c r="X24" s="85"/>
      <c r="Y24" s="73"/>
      <c r="Z24" s="145" t="s">
        <v>85</v>
      </c>
      <c r="AA24" s="321"/>
      <c r="AB24" s="75"/>
      <c r="AC24" s="75"/>
      <c r="AD24" s="75"/>
      <c r="AE24" s="74"/>
      <c r="AF24" s="85"/>
      <c r="AG24" s="73"/>
      <c r="AH24" s="145"/>
      <c r="AI24" s="321"/>
      <c r="AJ24" s="75"/>
      <c r="AK24" s="75"/>
      <c r="AL24" s="75"/>
      <c r="AM24" s="74"/>
      <c r="AN24" s="85"/>
      <c r="AO24" s="73"/>
    </row>
    <row r="25" spans="1:41" s="10" customFormat="1" ht="14.1" customHeight="1">
      <c r="A25" s="337" t="s">
        <v>5</v>
      </c>
      <c r="B25" s="166" t="s">
        <v>103</v>
      </c>
      <c r="C25" s="187" t="s">
        <v>104</v>
      </c>
      <c r="D25" s="56">
        <v>30</v>
      </c>
      <c r="E25" s="188"/>
      <c r="F25" s="74"/>
      <c r="G25" s="74">
        <f>D25/100</f>
        <v>0.3</v>
      </c>
      <c r="H25" s="106">
        <f>(D25*$D$2)/1000</f>
        <v>48.72</v>
      </c>
      <c r="I25" s="73"/>
      <c r="J25" s="59" t="s">
        <v>148</v>
      </c>
      <c r="K25" s="49" t="s">
        <v>146</v>
      </c>
      <c r="L25" s="53">
        <v>50</v>
      </c>
      <c r="M25" s="107"/>
      <c r="N25" s="107">
        <f>L25/140</f>
        <v>0.35714285714285715</v>
      </c>
      <c r="O25" s="111"/>
      <c r="P25" s="89">
        <f>(L25*$D$2)/1000</f>
        <v>81.2</v>
      </c>
      <c r="Q25" s="51"/>
      <c r="R25" s="69"/>
      <c r="S25" s="49"/>
      <c r="T25" s="138"/>
      <c r="U25" s="42"/>
      <c r="V25" s="42"/>
      <c r="W25" s="74"/>
      <c r="X25" s="89"/>
      <c r="Y25" s="73"/>
      <c r="Z25" s="54" t="s">
        <v>180</v>
      </c>
      <c r="AA25" s="199" t="s">
        <v>181</v>
      </c>
      <c r="AB25" s="53">
        <v>20</v>
      </c>
      <c r="AC25" s="56">
        <f>AB25/85</f>
        <v>0.23529411764705882</v>
      </c>
      <c r="AD25" s="56"/>
      <c r="AE25" s="56"/>
      <c r="AF25" s="21">
        <f>(AB25*$D$2)/1000</f>
        <v>32.479999999999997</v>
      </c>
      <c r="AG25" s="73"/>
      <c r="AH25" s="38"/>
      <c r="AI25" s="202"/>
      <c r="AJ25" s="74"/>
      <c r="AK25" s="110"/>
      <c r="AL25" s="66"/>
      <c r="AM25" s="74"/>
      <c r="AN25" s="89"/>
      <c r="AO25" s="51"/>
    </row>
    <row r="26" spans="1:41" s="10" customFormat="1" ht="14.1" customHeight="1">
      <c r="A26" s="338"/>
      <c r="B26" s="167" t="s">
        <v>105</v>
      </c>
      <c r="C26" s="14" t="s">
        <v>101</v>
      </c>
      <c r="D26" s="56">
        <v>12</v>
      </c>
      <c r="E26" s="116"/>
      <c r="F26" s="161">
        <f>D26*0.5/35</f>
        <v>0.17142857142857143</v>
      </c>
      <c r="G26" s="74"/>
      <c r="H26" s="106">
        <f>(D26*$D$2)/1000</f>
        <v>19.488</v>
      </c>
      <c r="I26" s="80"/>
      <c r="J26" s="59" t="s">
        <v>149</v>
      </c>
      <c r="K26" s="58" t="s">
        <v>147</v>
      </c>
      <c r="L26" s="53">
        <v>1</v>
      </c>
      <c r="M26" s="132"/>
      <c r="N26" s="75"/>
      <c r="O26" s="56"/>
      <c r="P26" s="89">
        <f>(L26*$D$2)/1000</f>
        <v>1.6240000000000001</v>
      </c>
      <c r="Q26" s="73"/>
      <c r="R26" s="67"/>
      <c r="S26" s="49"/>
      <c r="T26" s="53"/>
      <c r="U26" s="77"/>
      <c r="V26" s="75"/>
      <c r="W26" s="77"/>
      <c r="X26" s="89"/>
      <c r="Y26" s="76"/>
      <c r="Z26" s="55" t="s">
        <v>117</v>
      </c>
      <c r="AA26" s="199" t="s">
        <v>182</v>
      </c>
      <c r="AB26" s="53">
        <v>15</v>
      </c>
      <c r="AC26" s="77"/>
      <c r="AD26" s="75">
        <f>AB26/55</f>
        <v>0.27272727272727271</v>
      </c>
      <c r="AE26" s="77"/>
      <c r="AF26" s="89">
        <f>(AB26*$D$2)/1000</f>
        <v>24.36</v>
      </c>
      <c r="AG26" s="76"/>
      <c r="AH26" s="79"/>
      <c r="AI26" s="71"/>
      <c r="AJ26" s="74"/>
      <c r="AK26" s="50"/>
      <c r="AL26" s="53"/>
      <c r="AM26" s="74"/>
      <c r="AN26" s="89"/>
      <c r="AO26" s="64"/>
    </row>
    <row r="27" spans="1:41" s="10" customFormat="1" ht="14.1" customHeight="1">
      <c r="A27" s="338"/>
      <c r="B27" s="167" t="s">
        <v>96</v>
      </c>
      <c r="C27" s="187"/>
      <c r="D27" s="56"/>
      <c r="E27" s="188"/>
      <c r="F27" s="74"/>
      <c r="G27" s="74"/>
      <c r="H27" s="106"/>
      <c r="I27" s="73"/>
      <c r="J27" s="59" t="s">
        <v>0</v>
      </c>
      <c r="K27" s="60" t="s">
        <v>187</v>
      </c>
      <c r="L27" s="74">
        <v>0.5</v>
      </c>
      <c r="M27" s="219"/>
      <c r="N27" s="66"/>
      <c r="O27" s="74"/>
      <c r="P27" s="89">
        <f>(L27*$D$2)/1000</f>
        <v>0.81200000000000006</v>
      </c>
      <c r="Q27" s="51"/>
      <c r="R27" s="67"/>
      <c r="S27" s="49"/>
      <c r="T27" s="53"/>
      <c r="U27" s="129"/>
      <c r="V27" s="53"/>
      <c r="W27" s="74"/>
      <c r="X27" s="21"/>
      <c r="Y27" s="51"/>
      <c r="Z27" s="55" t="s">
        <v>145</v>
      </c>
      <c r="AA27" s="199"/>
      <c r="AB27" s="53"/>
      <c r="AC27" s="56"/>
      <c r="AD27" s="56"/>
      <c r="AE27" s="56"/>
      <c r="AF27" s="21"/>
      <c r="AG27" s="51"/>
      <c r="AH27" s="79"/>
      <c r="AI27" s="198"/>
      <c r="AJ27" s="74"/>
      <c r="AK27" s="56"/>
      <c r="AL27" s="56"/>
      <c r="AM27" s="74"/>
      <c r="AN27" s="89"/>
      <c r="AO27" s="64"/>
    </row>
    <row r="28" spans="1:41" s="10" customFormat="1" ht="14.1" customHeight="1">
      <c r="A28" s="338"/>
      <c r="B28" s="189" t="s">
        <v>102</v>
      </c>
      <c r="C28" s="14"/>
      <c r="D28" s="74"/>
      <c r="E28" s="42"/>
      <c r="F28" s="116"/>
      <c r="G28" s="116"/>
      <c r="H28" s="106"/>
      <c r="I28" s="73"/>
      <c r="J28" s="193"/>
      <c r="K28" s="49"/>
      <c r="L28" s="53"/>
      <c r="M28" s="108"/>
      <c r="N28" s="50"/>
      <c r="O28" s="112"/>
      <c r="P28" s="21"/>
      <c r="Q28" s="92"/>
      <c r="R28" s="55"/>
      <c r="S28" s="49"/>
      <c r="T28" s="53"/>
      <c r="U28" s="129"/>
      <c r="V28" s="53"/>
      <c r="W28" s="53"/>
      <c r="X28" s="65"/>
      <c r="Y28" s="92"/>
      <c r="Z28" s="55" t="s">
        <v>183</v>
      </c>
      <c r="AA28" s="49"/>
      <c r="AB28" s="53"/>
      <c r="AC28" s="53"/>
      <c r="AD28" s="53"/>
      <c r="AE28" s="56"/>
      <c r="AF28" s="21"/>
      <c r="AG28" s="92"/>
      <c r="AH28" s="55"/>
      <c r="AI28" s="160"/>
      <c r="AJ28" s="74"/>
      <c r="AK28" s="56"/>
      <c r="AL28" s="56"/>
      <c r="AM28" s="74"/>
      <c r="AN28" s="89"/>
      <c r="AO28" s="64"/>
    </row>
    <row r="29" spans="1:41" s="10" customFormat="1" ht="14.1" customHeight="1">
      <c r="A29" s="338"/>
      <c r="B29" s="189" t="s">
        <v>91</v>
      </c>
      <c r="C29" s="14"/>
      <c r="D29" s="74"/>
      <c r="E29" s="196"/>
      <c r="F29" s="196"/>
      <c r="G29" s="56"/>
      <c r="H29" s="65"/>
      <c r="I29" s="109"/>
      <c r="J29" s="193"/>
      <c r="K29" s="56"/>
      <c r="L29" s="53"/>
      <c r="M29" s="48"/>
      <c r="N29" s="53"/>
      <c r="O29" s="53"/>
      <c r="P29" s="165"/>
      <c r="Q29" s="51"/>
      <c r="R29" s="55"/>
      <c r="S29" s="49"/>
      <c r="T29" s="53"/>
      <c r="U29" s="130"/>
      <c r="V29" s="53"/>
      <c r="W29" s="57"/>
      <c r="X29" s="131"/>
      <c r="Y29" s="51"/>
      <c r="Z29" s="55" t="s">
        <v>91</v>
      </c>
      <c r="AA29" s="49"/>
      <c r="AB29" s="53"/>
      <c r="AC29" s="53"/>
      <c r="AD29" s="53"/>
      <c r="AE29" s="53"/>
      <c r="AF29" s="99"/>
      <c r="AG29" s="51"/>
      <c r="AH29" s="55"/>
      <c r="AI29" s="160"/>
      <c r="AJ29" s="164"/>
      <c r="AK29" s="56"/>
      <c r="AL29" s="56"/>
      <c r="AM29" s="56"/>
      <c r="AN29" s="89"/>
      <c r="AO29" s="64"/>
    </row>
    <row r="30" spans="1:41" s="10" customFormat="1" ht="14.1" customHeight="1">
      <c r="A30" s="338"/>
      <c r="B30" s="193"/>
      <c r="C30" s="14"/>
      <c r="D30" s="75"/>
      <c r="E30" s="53"/>
      <c r="F30" s="53"/>
      <c r="G30" s="74"/>
      <c r="H30" s="89"/>
      <c r="I30" s="51"/>
      <c r="J30" s="193"/>
      <c r="K30" s="14"/>
      <c r="L30" s="75"/>
      <c r="M30" s="53"/>
      <c r="N30" s="53"/>
      <c r="O30" s="74"/>
      <c r="P30" s="89"/>
      <c r="Q30" s="51"/>
      <c r="R30" s="87"/>
      <c r="S30" s="44"/>
      <c r="T30" s="45"/>
      <c r="U30" s="46"/>
      <c r="V30" s="46"/>
      <c r="W30" s="46"/>
      <c r="X30" s="47"/>
      <c r="Y30" s="93"/>
      <c r="Z30" s="59"/>
      <c r="AA30" s="60"/>
      <c r="AB30" s="48"/>
      <c r="AC30" s="48"/>
      <c r="AD30" s="53"/>
      <c r="AE30" s="53"/>
      <c r="AF30" s="65"/>
      <c r="AG30" s="51"/>
      <c r="AH30" s="55"/>
      <c r="AI30" s="160"/>
      <c r="AJ30" s="74"/>
      <c r="AK30" s="53"/>
      <c r="AL30" s="53"/>
      <c r="AM30" s="56"/>
      <c r="AN30" s="89"/>
      <c r="AO30" s="64"/>
    </row>
    <row r="31" spans="1:41" s="10" customFormat="1" ht="14.1" customHeight="1">
      <c r="A31" s="338"/>
      <c r="B31" s="193"/>
      <c r="C31" s="14"/>
      <c r="D31" s="75"/>
      <c r="E31" s="53"/>
      <c r="F31" s="53"/>
      <c r="G31" s="74"/>
      <c r="H31" s="174"/>
      <c r="I31" s="119"/>
      <c r="J31" s="193"/>
      <c r="K31" s="14"/>
      <c r="L31" s="75"/>
      <c r="M31" s="53"/>
      <c r="N31" s="53"/>
      <c r="O31" s="74"/>
      <c r="P31" s="174"/>
      <c r="Q31" s="119"/>
      <c r="R31" s="87"/>
      <c r="S31" s="44"/>
      <c r="T31" s="45"/>
      <c r="U31" s="214"/>
      <c r="V31" s="214"/>
      <c r="W31" s="46"/>
      <c r="X31" s="190"/>
      <c r="Y31" s="109"/>
      <c r="Z31" s="193"/>
      <c r="AA31" s="14"/>
      <c r="AB31" s="75"/>
      <c r="AC31" s="53"/>
      <c r="AD31" s="53"/>
      <c r="AE31" s="74"/>
      <c r="AF31" s="174"/>
      <c r="AG31" s="119"/>
      <c r="AH31" s="55"/>
      <c r="AI31" s="139"/>
      <c r="AJ31" s="74"/>
      <c r="AK31" s="53"/>
      <c r="AL31" s="53"/>
      <c r="AM31" s="53"/>
      <c r="AN31" s="89"/>
      <c r="AO31" s="64"/>
    </row>
    <row r="32" spans="1:41" s="10" customFormat="1" ht="14.1" customHeight="1">
      <c r="A32" s="339"/>
      <c r="B32" s="176" t="s">
        <v>47</v>
      </c>
      <c r="C32" s="44"/>
      <c r="D32" s="45"/>
      <c r="E32" s="16"/>
      <c r="F32" s="16"/>
      <c r="G32" s="16"/>
      <c r="H32" s="125"/>
      <c r="I32" s="126"/>
      <c r="J32" s="176" t="s">
        <v>47</v>
      </c>
      <c r="K32" s="44"/>
      <c r="L32" s="45"/>
      <c r="M32" s="16"/>
      <c r="N32" s="16"/>
      <c r="O32" s="16"/>
      <c r="P32" s="125"/>
      <c r="Q32" s="126"/>
      <c r="R32" s="176" t="s">
        <v>47</v>
      </c>
      <c r="S32" s="44"/>
      <c r="T32" s="45"/>
      <c r="U32" s="103"/>
      <c r="V32" s="104"/>
      <c r="W32" s="56"/>
      <c r="X32" s="125"/>
      <c r="Y32" s="126"/>
      <c r="Z32" s="176" t="s">
        <v>47</v>
      </c>
      <c r="AA32" s="44"/>
      <c r="AB32" s="45"/>
      <c r="AC32" s="16"/>
      <c r="AD32" s="16"/>
      <c r="AE32" s="16"/>
      <c r="AF32" s="125"/>
      <c r="AG32" s="126"/>
      <c r="AH32" s="176"/>
      <c r="AI32" s="44"/>
      <c r="AJ32" s="45"/>
      <c r="AK32" s="46"/>
      <c r="AL32" s="46"/>
      <c r="AM32" s="46"/>
      <c r="AN32" s="125"/>
      <c r="AO32" s="126"/>
    </row>
    <row r="33" spans="1:41" s="10" customFormat="1" ht="14.1" customHeight="1">
      <c r="A33" s="341"/>
      <c r="B33" s="322" t="s">
        <v>100</v>
      </c>
      <c r="C33" s="169" t="s">
        <v>38</v>
      </c>
      <c r="D33" s="125"/>
      <c r="E33" s="170"/>
      <c r="F33" s="170"/>
      <c r="G33" s="170"/>
      <c r="H33" s="127"/>
      <c r="I33" s="126" t="s">
        <v>69</v>
      </c>
      <c r="J33" s="322" t="s">
        <v>100</v>
      </c>
      <c r="K33" s="169" t="s">
        <v>34</v>
      </c>
      <c r="L33" s="126"/>
      <c r="M33" s="170"/>
      <c r="N33" s="170"/>
      <c r="O33" s="170"/>
      <c r="P33" s="127"/>
      <c r="Q33" s="126" t="s">
        <v>69</v>
      </c>
      <c r="R33" s="322" t="s">
        <v>100</v>
      </c>
      <c r="S33" s="169" t="s">
        <v>34</v>
      </c>
      <c r="T33" s="125"/>
      <c r="U33" s="170"/>
      <c r="V33" s="170"/>
      <c r="W33" s="170"/>
      <c r="X33" s="127"/>
      <c r="Y33" s="126" t="s">
        <v>69</v>
      </c>
      <c r="Z33" s="322" t="s">
        <v>100</v>
      </c>
      <c r="AA33" s="169" t="s">
        <v>34</v>
      </c>
      <c r="AB33" s="125"/>
      <c r="AC33" s="170"/>
      <c r="AD33" s="170"/>
      <c r="AE33" s="170"/>
      <c r="AF33" s="127"/>
      <c r="AG33" s="126" t="s">
        <v>69</v>
      </c>
      <c r="AH33" s="322" t="s">
        <v>100</v>
      </c>
      <c r="AI33" s="169" t="s">
        <v>34</v>
      </c>
      <c r="AJ33" s="125"/>
      <c r="AK33" s="170"/>
      <c r="AL33" s="170"/>
      <c r="AM33" s="170"/>
      <c r="AN33" s="127"/>
      <c r="AO33" s="126" t="s">
        <v>69</v>
      </c>
    </row>
    <row r="34" spans="1:41" s="10" customFormat="1" ht="14.1" customHeight="1">
      <c r="A34" s="341"/>
      <c r="B34" s="322"/>
      <c r="C34" s="26" t="s">
        <v>42</v>
      </c>
      <c r="D34" s="81"/>
      <c r="E34" s="94"/>
      <c r="F34" s="94"/>
      <c r="G34" s="94"/>
      <c r="H34" s="127"/>
      <c r="I34" s="35">
        <f>SUM(E5:E30)</f>
        <v>6</v>
      </c>
      <c r="J34" s="322"/>
      <c r="K34" s="26" t="s">
        <v>44</v>
      </c>
      <c r="L34" s="34"/>
      <c r="M34" s="98"/>
      <c r="N34" s="98"/>
      <c r="O34" s="98"/>
      <c r="P34" s="127"/>
      <c r="Q34" s="35">
        <f>SUM(M5:M30)</f>
        <v>6</v>
      </c>
      <c r="R34" s="322"/>
      <c r="S34" s="26" t="s">
        <v>44</v>
      </c>
      <c r="T34" s="34"/>
      <c r="U34" s="98"/>
      <c r="V34" s="98"/>
      <c r="W34" s="98"/>
      <c r="X34" s="127"/>
      <c r="Y34" s="35">
        <f>SUM(U5:U30)</f>
        <v>6</v>
      </c>
      <c r="Z34" s="322"/>
      <c r="AA34" s="26" t="s">
        <v>44</v>
      </c>
      <c r="AB34" s="34"/>
      <c r="AC34" s="98"/>
      <c r="AD34" s="98"/>
      <c r="AE34" s="98"/>
      <c r="AF34" s="127"/>
      <c r="AG34" s="35">
        <f>SUM(AC5:AC30)</f>
        <v>6.2352941176470589</v>
      </c>
      <c r="AH34" s="322"/>
      <c r="AI34" s="26" t="s">
        <v>44</v>
      </c>
      <c r="AJ34" s="34"/>
      <c r="AK34" s="98"/>
      <c r="AL34" s="98"/>
      <c r="AM34" s="98"/>
      <c r="AN34" s="127"/>
      <c r="AO34" s="35">
        <f>SUM(AK5:AK30)</f>
        <v>0</v>
      </c>
    </row>
    <row r="35" spans="1:41" s="12" customFormat="1" ht="14.1" customHeight="1">
      <c r="A35" s="341"/>
      <c r="B35" s="322"/>
      <c r="C35" s="27" t="s">
        <v>43</v>
      </c>
      <c r="D35" s="82"/>
      <c r="E35" s="94"/>
      <c r="F35" s="94"/>
      <c r="G35" s="94"/>
      <c r="H35" s="128"/>
      <c r="I35" s="35">
        <f>SUM(F5:F32)</f>
        <v>2.6415584415584417</v>
      </c>
      <c r="J35" s="322"/>
      <c r="K35" s="27" t="s">
        <v>45</v>
      </c>
      <c r="L35" s="35"/>
      <c r="M35" s="98"/>
      <c r="N35" s="98"/>
      <c r="O35" s="98"/>
      <c r="P35" s="128"/>
      <c r="Q35" s="35">
        <f>SUM(N5:N32)</f>
        <v>2.5142857142857142</v>
      </c>
      <c r="R35" s="322"/>
      <c r="S35" s="27" t="s">
        <v>45</v>
      </c>
      <c r="T35" s="35"/>
      <c r="U35" s="98"/>
      <c r="V35" s="98"/>
      <c r="W35" s="98"/>
      <c r="X35" s="128"/>
      <c r="Y35" s="35">
        <f>SUM(V5:V32)</f>
        <v>3.0142857142857142</v>
      </c>
      <c r="Z35" s="322"/>
      <c r="AA35" s="27" t="s">
        <v>45</v>
      </c>
      <c r="AB35" s="35"/>
      <c r="AC35" s="98"/>
      <c r="AD35" s="98"/>
      <c r="AE35" s="98"/>
      <c r="AF35" s="128"/>
      <c r="AG35" s="35">
        <f>SUM(AD5:AD32)</f>
        <v>2.7012987012987013</v>
      </c>
      <c r="AH35" s="322"/>
      <c r="AI35" s="27" t="s">
        <v>45</v>
      </c>
      <c r="AJ35" s="35"/>
      <c r="AK35" s="98"/>
      <c r="AL35" s="98"/>
      <c r="AM35" s="98"/>
      <c r="AN35" s="128"/>
      <c r="AO35" s="35">
        <f>SUM(AL5:AL32)</f>
        <v>0</v>
      </c>
    </row>
    <row r="36" spans="1:41" s="12" customFormat="1" ht="14.1" customHeight="1">
      <c r="A36" s="341"/>
      <c r="B36" s="322"/>
      <c r="C36" s="28" t="s">
        <v>39</v>
      </c>
      <c r="D36" s="83"/>
      <c r="E36" s="81"/>
      <c r="F36" s="81"/>
      <c r="G36" s="81"/>
      <c r="H36" s="37"/>
      <c r="I36" s="35">
        <f>SUM(G7:G32)</f>
        <v>1.8</v>
      </c>
      <c r="J36" s="322"/>
      <c r="K36" s="28" t="s">
        <v>35</v>
      </c>
      <c r="L36" s="36"/>
      <c r="M36" s="34"/>
      <c r="N36" s="34"/>
      <c r="O36" s="34"/>
      <c r="P36" s="37"/>
      <c r="Q36" s="35">
        <f>SUM(O7:O32)</f>
        <v>1.48</v>
      </c>
      <c r="R36" s="322"/>
      <c r="S36" s="28" t="s">
        <v>35</v>
      </c>
      <c r="T36" s="36"/>
      <c r="U36" s="34"/>
      <c r="V36" s="34"/>
      <c r="W36" s="34"/>
      <c r="X36" s="37"/>
      <c r="Y36" s="35">
        <f>SUM(W7:W32)</f>
        <v>1.1000000000000001</v>
      </c>
      <c r="Z36" s="322"/>
      <c r="AA36" s="28" t="s">
        <v>35</v>
      </c>
      <c r="AB36" s="36"/>
      <c r="AC36" s="34"/>
      <c r="AD36" s="34"/>
      <c r="AE36" s="34"/>
      <c r="AF36" s="37"/>
      <c r="AG36" s="35">
        <f>SUM(AE7:AE32)</f>
        <v>1.26</v>
      </c>
      <c r="AH36" s="322"/>
      <c r="AI36" s="28" t="s">
        <v>35</v>
      </c>
      <c r="AJ36" s="36"/>
      <c r="AK36" s="34"/>
      <c r="AL36" s="34"/>
      <c r="AM36" s="34"/>
      <c r="AN36" s="37"/>
      <c r="AO36" s="35">
        <f>SUM(AM7:AM32)</f>
        <v>0</v>
      </c>
    </row>
    <row r="37" spans="1:41" s="10" customFormat="1" ht="14.1" customHeight="1">
      <c r="A37" s="341"/>
      <c r="B37" s="322"/>
      <c r="C37" s="28" t="s">
        <v>40</v>
      </c>
      <c r="D37" s="83"/>
      <c r="E37" s="82"/>
      <c r="F37" s="82"/>
      <c r="G37" s="82"/>
      <c r="H37" s="36"/>
      <c r="I37" s="35">
        <f>D32</f>
        <v>0</v>
      </c>
      <c r="J37" s="322"/>
      <c r="K37" s="28" t="s">
        <v>36</v>
      </c>
      <c r="L37" s="36"/>
      <c r="M37" s="35"/>
      <c r="N37" s="35"/>
      <c r="O37" s="35"/>
      <c r="P37" s="36"/>
      <c r="Q37" s="35">
        <f>L32</f>
        <v>0</v>
      </c>
      <c r="R37" s="322"/>
      <c r="S37" s="28" t="s">
        <v>36</v>
      </c>
      <c r="T37" s="36"/>
      <c r="U37" s="35"/>
      <c r="V37" s="35"/>
      <c r="W37" s="35"/>
      <c r="X37" s="36"/>
      <c r="Y37" s="35">
        <f>T32</f>
        <v>0</v>
      </c>
      <c r="Z37" s="322"/>
      <c r="AA37" s="28" t="s">
        <v>36</v>
      </c>
      <c r="AB37" s="36"/>
      <c r="AC37" s="35"/>
      <c r="AD37" s="35"/>
      <c r="AE37" s="35"/>
      <c r="AF37" s="36"/>
      <c r="AG37" s="35">
        <f>AB32</f>
        <v>0</v>
      </c>
      <c r="AH37" s="322"/>
      <c r="AI37" s="28" t="s">
        <v>36</v>
      </c>
      <c r="AJ37" s="36"/>
      <c r="AK37" s="35"/>
      <c r="AL37" s="35"/>
      <c r="AM37" s="35"/>
      <c r="AN37" s="36"/>
      <c r="AO37" s="35">
        <f>AJ32</f>
        <v>0</v>
      </c>
    </row>
    <row r="38" spans="1:41" s="10" customFormat="1" ht="14.1" customHeight="1">
      <c r="A38" s="341"/>
      <c r="B38" s="322"/>
      <c r="C38" s="26" t="s">
        <v>41</v>
      </c>
      <c r="D38" s="83"/>
      <c r="E38" s="83"/>
      <c r="F38" s="83"/>
      <c r="G38" s="83"/>
      <c r="H38" s="36"/>
      <c r="I38" s="35">
        <v>0</v>
      </c>
      <c r="J38" s="322"/>
      <c r="K38" s="26" t="s">
        <v>41</v>
      </c>
      <c r="L38" s="36"/>
      <c r="M38" s="36"/>
      <c r="N38" s="36"/>
      <c r="O38" s="36"/>
      <c r="P38" s="36"/>
      <c r="Q38" s="35">
        <v>0</v>
      </c>
      <c r="R38" s="322"/>
      <c r="S38" s="26" t="s">
        <v>41</v>
      </c>
      <c r="T38" s="36"/>
      <c r="U38" s="36"/>
      <c r="V38" s="36"/>
      <c r="W38" s="36"/>
      <c r="X38" s="36"/>
      <c r="Y38" s="35">
        <v>0</v>
      </c>
      <c r="Z38" s="322"/>
      <c r="AA38" s="26" t="s">
        <v>41</v>
      </c>
      <c r="AB38" s="36"/>
      <c r="AC38" s="36"/>
      <c r="AD38" s="36"/>
      <c r="AE38" s="36"/>
      <c r="AF38" s="36"/>
      <c r="AG38" s="35">
        <v>0</v>
      </c>
      <c r="AH38" s="322"/>
      <c r="AI38" s="26" t="s">
        <v>93</v>
      </c>
      <c r="AJ38" s="36"/>
      <c r="AK38" s="36"/>
      <c r="AL38" s="36"/>
      <c r="AM38" s="36"/>
      <c r="AN38" s="36"/>
      <c r="AO38" s="35">
        <v>0</v>
      </c>
    </row>
    <row r="39" spans="1:41" s="10" customFormat="1" ht="14.1" customHeight="1">
      <c r="A39" s="341"/>
      <c r="B39" s="322"/>
      <c r="C39" s="183" t="s">
        <v>90</v>
      </c>
      <c r="D39" s="178"/>
      <c r="E39" s="178"/>
      <c r="F39" s="178"/>
      <c r="G39" s="178"/>
      <c r="H39" s="180"/>
      <c r="I39" s="35">
        <v>2.5</v>
      </c>
      <c r="J39" s="322"/>
      <c r="K39" s="183" t="s">
        <v>90</v>
      </c>
      <c r="L39" s="180"/>
      <c r="M39" s="180"/>
      <c r="N39" s="180"/>
      <c r="O39" s="180"/>
      <c r="P39" s="180"/>
      <c r="Q39" s="184">
        <v>2.5</v>
      </c>
      <c r="R39" s="322"/>
      <c r="S39" s="183" t="s">
        <v>90</v>
      </c>
      <c r="T39" s="180"/>
      <c r="U39" s="180"/>
      <c r="V39" s="180"/>
      <c r="W39" s="180"/>
      <c r="X39" s="180"/>
      <c r="Y39" s="184">
        <v>2.5</v>
      </c>
      <c r="Z39" s="322"/>
      <c r="AA39" s="183" t="s">
        <v>90</v>
      </c>
      <c r="AB39" s="180"/>
      <c r="AC39" s="180"/>
      <c r="AD39" s="180"/>
      <c r="AE39" s="180"/>
      <c r="AF39" s="180"/>
      <c r="AG39" s="184">
        <v>2.5</v>
      </c>
      <c r="AH39" s="322"/>
      <c r="AI39" s="183" t="s">
        <v>90</v>
      </c>
      <c r="AJ39" s="180"/>
      <c r="AK39" s="180"/>
      <c r="AL39" s="180"/>
      <c r="AM39" s="180"/>
      <c r="AN39" s="180"/>
      <c r="AO39" s="184">
        <v>2.5</v>
      </c>
    </row>
    <row r="40" spans="1:41" s="10" customFormat="1" ht="14.25" customHeight="1">
      <c r="A40" s="342"/>
      <c r="B40" s="323"/>
      <c r="C40" s="177" t="s">
        <v>99</v>
      </c>
      <c r="D40" s="178"/>
      <c r="E40" s="178"/>
      <c r="F40" s="178"/>
      <c r="G40" s="178"/>
      <c r="H40" s="179"/>
      <c r="I40" s="181">
        <f>(I34*70)+(I35*75)+(I36*25)+(I37*60)+(I38*150)+(I39*45)</f>
        <v>775.61688311688317</v>
      </c>
      <c r="J40" s="323"/>
      <c r="K40" s="177" t="s">
        <v>99</v>
      </c>
      <c r="L40" s="180"/>
      <c r="M40" s="180"/>
      <c r="N40" s="180"/>
      <c r="O40" s="180"/>
      <c r="P40" s="181"/>
      <c r="Q40" s="181">
        <f>(Q34*70)+(Q35*75)+(Q36*25)+(Q37*60)+(Q38*150)+(Q39*45)</f>
        <v>758.07142857142856</v>
      </c>
      <c r="R40" s="323"/>
      <c r="S40" s="177" t="s">
        <v>99</v>
      </c>
      <c r="T40" s="180"/>
      <c r="U40" s="180"/>
      <c r="V40" s="180"/>
      <c r="W40" s="180"/>
      <c r="X40" s="181"/>
      <c r="Y40" s="181">
        <f>(Y34*70)+(Y35*75)+(Y36*25)+(Y37*60)+(Y38*150)+(Y39*45)</f>
        <v>786.07142857142856</v>
      </c>
      <c r="Z40" s="323"/>
      <c r="AA40" s="177" t="s">
        <v>99</v>
      </c>
      <c r="AB40" s="180"/>
      <c r="AC40" s="180"/>
      <c r="AD40" s="180"/>
      <c r="AE40" s="180"/>
      <c r="AF40" s="181"/>
      <c r="AG40" s="181">
        <f>(AG34*70)+(AG35*75)+(AG36*25)+(AG37*60)+(AG38*150)+(AG39*45)</f>
        <v>783.06799083269675</v>
      </c>
      <c r="AH40" s="323"/>
      <c r="AI40" s="177" t="s">
        <v>99</v>
      </c>
      <c r="AJ40" s="180"/>
      <c r="AK40" s="180"/>
      <c r="AL40" s="180"/>
      <c r="AM40" s="180"/>
      <c r="AN40" s="181"/>
      <c r="AO40" s="181">
        <f>(AO34*70)+(AO35*75)+(AO36*25)+(AO37*60)+(AO38*150)+(AO39*45)</f>
        <v>112.5</v>
      </c>
    </row>
    <row r="41" spans="1:41" ht="19.5" customHeight="1">
      <c r="C41" s="215" t="s">
        <v>31</v>
      </c>
      <c r="D41" s="216"/>
      <c r="E41" s="216"/>
      <c r="F41" s="217"/>
      <c r="G41" s="217"/>
      <c r="H41" s="218"/>
      <c r="I41" s="216"/>
      <c r="J41" s="216"/>
      <c r="K41" s="215" t="s">
        <v>37</v>
      </c>
      <c r="L41" s="216"/>
      <c r="M41" s="216"/>
      <c r="N41" s="216"/>
      <c r="O41" s="216"/>
      <c r="P41" s="218"/>
      <c r="Q41" s="216"/>
      <c r="R41" s="216"/>
      <c r="S41" s="216" t="s">
        <v>32</v>
      </c>
      <c r="T41" s="216"/>
      <c r="U41" s="216"/>
      <c r="V41" s="216"/>
      <c r="W41" s="216"/>
      <c r="X41" s="218"/>
    </row>
    <row r="42" spans="1:41" ht="18.75" customHeight="1">
      <c r="C42" s="309" t="s">
        <v>76</v>
      </c>
      <c r="D42" s="309"/>
      <c r="E42" s="309"/>
      <c r="F42" s="309"/>
      <c r="G42" s="309"/>
      <c r="H42" s="309"/>
      <c r="I42" s="309"/>
      <c r="J42" s="309"/>
      <c r="K42" s="309"/>
      <c r="L42" s="309"/>
      <c r="M42" s="309"/>
      <c r="N42" s="309"/>
      <c r="O42" s="309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6">
    <mergeCell ref="A25:A32"/>
    <mergeCell ref="A33:A40"/>
    <mergeCell ref="B33:B40"/>
    <mergeCell ref="J33:J40"/>
    <mergeCell ref="R33:R40"/>
    <mergeCell ref="S22:S24"/>
    <mergeCell ref="AA22:AA24"/>
    <mergeCell ref="C22:C24"/>
    <mergeCell ref="C42:O42"/>
    <mergeCell ref="K22:K24"/>
    <mergeCell ref="AH33:AH40"/>
    <mergeCell ref="A21:A24"/>
    <mergeCell ref="D1:J1"/>
    <mergeCell ref="K2:AO2"/>
    <mergeCell ref="K3:L3"/>
    <mergeCell ref="S3:T3"/>
    <mergeCell ref="A3:A4"/>
    <mergeCell ref="C3:D3"/>
    <mergeCell ref="AA3:AB3"/>
    <mergeCell ref="AI3:AJ3"/>
    <mergeCell ref="AI22:AI24"/>
    <mergeCell ref="A5:A7"/>
    <mergeCell ref="A8:A14"/>
    <mergeCell ref="A15:A20"/>
    <mergeCell ref="D2:E2"/>
    <mergeCell ref="Z33:Z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具名範圍</vt:lpstr>
      </vt:variant>
      <vt:variant>
        <vt:i4>2</vt:i4>
      </vt:variant>
    </vt:vector>
  </HeadingPairs>
  <TitlesOfParts>
    <vt:vector size="6" baseType="lpstr">
      <vt:lpstr>2月菜單</vt:lpstr>
      <vt:lpstr>素食</vt:lpstr>
      <vt:lpstr>0223~0226</vt:lpstr>
      <vt:lpstr>0116~0119</vt:lpstr>
      <vt:lpstr>'2月菜單'!Print_Area</vt:lpstr>
      <vt:lpstr>素食!Print_Area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office</cp:lastModifiedBy>
  <cp:lastPrinted>2026-01-02T06:19:57Z</cp:lastPrinted>
  <dcterms:created xsi:type="dcterms:W3CDTF">2010-08-25T11:17:24Z</dcterms:created>
  <dcterms:modified xsi:type="dcterms:W3CDTF">2026-01-22T07:48:32Z</dcterms:modified>
</cp:coreProperties>
</file>